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00" windowHeight="8730" activeTab="1"/>
  </bookViews>
  <sheets>
    <sheet name="2017" sheetId="1" r:id="rId1"/>
    <sheet name="Sheet1" sheetId="2" r:id="rId2"/>
  </sheets>
  <externalReferences>
    <externalReference r:id="rId3"/>
    <externalReference r:id="rId4"/>
    <externalReference r:id="rId5"/>
    <externalReference r:id="rId6"/>
  </externalReferences>
  <definedNames>
    <definedName name="budget" localSheetId="0">'[1]2016 Options'!$B$49</definedName>
    <definedName name="budget">'[2]2016 Options'!$B$49</definedName>
    <definedName name="Cut" localSheetId="0">[1]Notes!#REF!</definedName>
    <definedName name="Cut">[2]Notes!#REF!</definedName>
    <definedName name="date" localSheetId="0">#REF!</definedName>
    <definedName name="date">#REF!</definedName>
    <definedName name="hctotal">[3]Draft!$C$3</definedName>
    <definedName name="hcunin">[3]Draft!$D$3</definedName>
    <definedName name="New" localSheetId="0">#REF!</definedName>
    <definedName name="New">#REF!</definedName>
    <definedName name="_xlnm.Print_Area" localSheetId="0">'2017'!$A$1:$F$61</definedName>
    <definedName name="Prior">'[2]Budget Analysis Proposed 2016'!$C$3</definedName>
    <definedName name="Prop17">'[1]2017 Summary'!$H$60</definedName>
    <definedName name="proposed" localSheetId="0">'2017'!#REF!</definedName>
    <definedName name="proposed">'[2]Summary 2016'!$G$59</definedName>
    <definedName name="Revavailable" localSheetId="0">'[1]Revenues per GZ 2nd'!$G$39</definedName>
    <definedName name="Revavailable">'[2]Revenues per GZ 2nd'!$G$39</definedName>
    <definedName name="secondstep1">'[4]1 Year'!$K$2</definedName>
    <definedName name="secondstep2">'[4]2 Years'!$K$2</definedName>
    <definedName name="secondstep3">'[4]3 Years'!$K$2</definedName>
    <definedName name="secondstep5">'[4]5 Years'!$J$2</definedName>
    <definedName name="Start" localSheetId="0">#REF!</definedName>
    <definedName name="Start">#REF!</definedName>
    <definedName name="step1">'[4]1 Year'!$H$2</definedName>
    <definedName name="step2">'[4]2 Years'!$H$2</definedName>
    <definedName name="step3">'[4]3 Years'!$H$2</definedName>
    <definedName name="step4">'[4]4 Years'!$H$2</definedName>
    <definedName name="step5">'[4]5 Years'!$G$2</definedName>
    <definedName name="Sub_Total" localSheetId="0">#REF!</definedName>
    <definedName name="Sub_Total">#REF!</definedName>
    <definedName name="thirdstep1">'[4]1 Year'!$N$2</definedName>
    <definedName name="thirdstep2">'[4]2 Years'!$N$2</definedName>
    <definedName name="thirdstep3">'[4]3 Years'!$N$2</definedName>
    <definedName name="thirdstep4">'[4]4 Years'!$N$2</definedName>
    <definedName name="thirdstep5">'[4]5 Years'!$M$2</definedName>
    <definedName name="Total" localSheetId="0">'[1]Revenues 2017'!$C$42</definedName>
    <definedName name="Total">'[2]Revenues 2016 Approved'!$C$42</definedName>
    <definedName name="Total17">'[2]Revenues 2017'!$D$43</definedName>
    <definedName name="Totalnobfc" localSheetId="0">'[1]Revenues 2017'!$C$38</definedName>
    <definedName name="Totalnobfc">'[2]Revenues 2016 Approved'!$C$38</definedName>
    <definedName name="Totalnobfc17">'[2]Revenues 2017'!$D$39</definedName>
    <definedName name="Totalpop">'[3]Per Capita 2014'!$B$5</definedName>
    <definedName name="Uninpop">'[3]Per Capita 2014'!$C$5</definedName>
    <definedName name="Year" localSheetId="0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N66" i="2" l="1"/>
  <c r="L66" i="2"/>
  <c r="K66" i="2"/>
  <c r="J66" i="2"/>
  <c r="G66" i="2"/>
  <c r="F66" i="2"/>
  <c r="D66" i="2"/>
  <c r="M66" i="2"/>
  <c r="N60" i="2"/>
  <c r="N61" i="2"/>
  <c r="N62" i="2"/>
  <c r="N63" i="2"/>
  <c r="N64" i="2"/>
  <c r="N59" i="2"/>
  <c r="N56" i="2"/>
  <c r="N57" i="2"/>
  <c r="N55" i="2"/>
  <c r="M64" i="2"/>
  <c r="M63" i="2"/>
  <c r="M62" i="2"/>
  <c r="M61" i="2"/>
  <c r="M60" i="2"/>
  <c r="M59" i="2"/>
  <c r="M56" i="2"/>
  <c r="M57" i="2"/>
  <c r="M55" i="2"/>
  <c r="L64" i="2"/>
  <c r="L63" i="2"/>
  <c r="L61" i="2"/>
  <c r="L60" i="2"/>
  <c r="L59" i="2"/>
  <c r="L57" i="2"/>
  <c r="L56" i="2"/>
  <c r="L55" i="2"/>
  <c r="K64" i="2"/>
  <c r="K63" i="2"/>
  <c r="K62" i="2"/>
  <c r="K61" i="2"/>
  <c r="K60" i="2"/>
  <c r="K59" i="2"/>
  <c r="K57" i="2"/>
  <c r="K56" i="2"/>
  <c r="K55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K7" i="2"/>
  <c r="K6" i="2"/>
  <c r="K5" i="2"/>
  <c r="K4" i="2"/>
  <c r="J60" i="2"/>
  <c r="J61" i="2"/>
  <c r="J63" i="2"/>
  <c r="J64" i="2"/>
  <c r="J56" i="2"/>
  <c r="J57" i="2"/>
  <c r="J55" i="2"/>
  <c r="G56" i="2"/>
  <c r="G57" i="2"/>
  <c r="G59" i="2"/>
  <c r="G60" i="2"/>
  <c r="G61" i="2"/>
  <c r="G62" i="2"/>
  <c r="G63" i="2"/>
  <c r="G64" i="2"/>
  <c r="G55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11" i="2"/>
  <c r="F5" i="2"/>
  <c r="F6" i="2"/>
  <c r="F7" i="2"/>
  <c r="F8" i="2"/>
  <c r="F9" i="2"/>
  <c r="F4" i="2"/>
  <c r="F62" i="2"/>
  <c r="F63" i="2"/>
  <c r="F64" i="2"/>
  <c r="F61" i="2"/>
  <c r="F60" i="2"/>
  <c r="F59" i="2"/>
  <c r="F56" i="2"/>
  <c r="F57" i="2"/>
  <c r="F55" i="2"/>
  <c r="D60" i="2"/>
  <c r="D61" i="2"/>
  <c r="D62" i="2"/>
  <c r="D63" i="2"/>
  <c r="D64" i="2"/>
  <c r="D59" i="2"/>
  <c r="D56" i="2"/>
  <c r="D57" i="2"/>
  <c r="D55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11" i="2"/>
  <c r="D9" i="2"/>
  <c r="D5" i="2"/>
  <c r="D6" i="2"/>
  <c r="D7" i="2"/>
  <c r="D8" i="2"/>
  <c r="D4" i="2"/>
  <c r="I66" i="2"/>
  <c r="C66" i="2"/>
  <c r="E66" i="2"/>
  <c r="H66" i="2"/>
  <c r="H64" i="2"/>
  <c r="I56" i="2"/>
  <c r="I57" i="2"/>
  <c r="I59" i="2"/>
  <c r="I60" i="2"/>
  <c r="I61" i="2"/>
  <c r="I62" i="2"/>
  <c r="I63" i="2"/>
  <c r="I64" i="2"/>
  <c r="I55" i="2"/>
  <c r="E56" i="2"/>
  <c r="E57" i="2"/>
  <c r="E59" i="2"/>
  <c r="E60" i="2"/>
  <c r="E61" i="2"/>
  <c r="E62" i="2"/>
  <c r="E63" i="2"/>
  <c r="E64" i="2"/>
  <c r="E55" i="2"/>
  <c r="C56" i="2"/>
  <c r="C57" i="2"/>
  <c r="C59" i="2"/>
  <c r="C60" i="2"/>
  <c r="C61" i="2"/>
  <c r="C62" i="2"/>
  <c r="C63" i="2"/>
  <c r="C64" i="2"/>
  <c r="C55" i="2"/>
  <c r="B56" i="2"/>
  <c r="B57" i="2"/>
  <c r="B59" i="2"/>
  <c r="B60" i="2"/>
  <c r="B61" i="2"/>
  <c r="B62" i="2"/>
  <c r="B63" i="2"/>
  <c r="B64" i="2"/>
  <c r="B55" i="2"/>
  <c r="J12" i="2"/>
  <c r="J13" i="2"/>
  <c r="J14" i="2"/>
  <c r="J15" i="2"/>
  <c r="J16" i="2"/>
  <c r="J17" i="2"/>
  <c r="J19" i="2"/>
  <c r="J20" i="2"/>
  <c r="J21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H52" i="2"/>
  <c r="I45" i="2"/>
  <c r="N45" i="2" s="1"/>
  <c r="J11" i="2"/>
  <c r="M12" i="2"/>
  <c r="N12" i="2"/>
  <c r="M13" i="2"/>
  <c r="M14" i="2"/>
  <c r="N14" i="2"/>
  <c r="M15" i="2"/>
  <c r="N15" i="2"/>
  <c r="M16" i="2"/>
  <c r="N16" i="2"/>
  <c r="M17" i="2"/>
  <c r="N17" i="2"/>
  <c r="M18" i="2"/>
  <c r="M19" i="2"/>
  <c r="N19" i="2"/>
  <c r="M20" i="2"/>
  <c r="N20" i="2"/>
  <c r="M21" i="2"/>
  <c r="N21" i="2"/>
  <c r="M22" i="2"/>
  <c r="N22" i="2"/>
  <c r="M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M40" i="2"/>
  <c r="N40" i="2"/>
  <c r="M41" i="2"/>
  <c r="N41" i="2"/>
  <c r="M42" i="2"/>
  <c r="N42" i="2"/>
  <c r="M43" i="2"/>
  <c r="N43" i="2"/>
  <c r="M44" i="2"/>
  <c r="N44" i="2"/>
  <c r="M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N11" i="2"/>
  <c r="N9" i="2"/>
  <c r="M11" i="2"/>
  <c r="L12" i="2"/>
  <c r="L14" i="2"/>
  <c r="L15" i="2"/>
  <c r="L16" i="2"/>
  <c r="L17" i="2"/>
  <c r="L19" i="2"/>
  <c r="L20" i="2"/>
  <c r="L21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11" i="2"/>
  <c r="G12" i="2"/>
  <c r="G14" i="2"/>
  <c r="G15" i="2"/>
  <c r="G16" i="2"/>
  <c r="G17" i="2"/>
  <c r="G19" i="2"/>
  <c r="G20" i="2"/>
  <c r="G21" i="2"/>
  <c r="G22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6" i="2"/>
  <c r="I47" i="2"/>
  <c r="I48" i="2"/>
  <c r="I49" i="2"/>
  <c r="I50" i="2"/>
  <c r="I51" i="2"/>
  <c r="I52" i="2"/>
  <c r="I11" i="2"/>
  <c r="E52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11" i="2"/>
  <c r="C52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11" i="2"/>
  <c r="M9" i="2"/>
  <c r="L9" i="2"/>
  <c r="G9" i="2"/>
  <c r="J9" i="2"/>
  <c r="I9" i="2"/>
  <c r="H9" i="2"/>
  <c r="E9" i="2"/>
  <c r="C9" i="2"/>
  <c r="N5" i="2"/>
  <c r="N6" i="2"/>
  <c r="N7" i="2"/>
  <c r="N8" i="2"/>
  <c r="N4" i="2"/>
  <c r="M5" i="2"/>
  <c r="M6" i="2"/>
  <c r="M7" i="2"/>
  <c r="M8" i="2"/>
  <c r="M4" i="2"/>
  <c r="L5" i="2"/>
  <c r="L6" i="2"/>
  <c r="L7" i="2"/>
  <c r="L8" i="2"/>
  <c r="L4" i="2"/>
  <c r="G5" i="2"/>
  <c r="G6" i="2"/>
  <c r="G7" i="2"/>
  <c r="G8" i="2"/>
  <c r="G4" i="2"/>
  <c r="J8" i="2"/>
  <c r="I5" i="2"/>
  <c r="I6" i="2"/>
  <c r="I7" i="2"/>
  <c r="I8" i="2"/>
  <c r="I4" i="2"/>
  <c r="E5" i="2"/>
  <c r="E6" i="2"/>
  <c r="E7" i="2"/>
  <c r="E8" i="2"/>
  <c r="E4" i="2"/>
  <c r="C5" i="2"/>
  <c r="C6" i="2"/>
  <c r="C7" i="2"/>
  <c r="C8" i="2"/>
  <c r="C4" i="2"/>
  <c r="B5" i="2"/>
  <c r="B6" i="2"/>
  <c r="B7" i="2"/>
  <c r="B8" i="2"/>
  <c r="B4" i="2"/>
  <c r="C70" i="1" l="1"/>
  <c r="D70" i="1"/>
  <c r="E70" i="1"/>
  <c r="F70" i="1"/>
  <c r="G70" i="1"/>
  <c r="H70" i="1"/>
  <c r="B70" i="1"/>
  <c r="C43" i="1"/>
  <c r="E43" i="1"/>
  <c r="F43" i="1"/>
  <c r="G43" i="1"/>
  <c r="B43" i="1"/>
  <c r="G64" i="1"/>
  <c r="F64" i="1"/>
  <c r="E64" i="1"/>
  <c r="C64" i="1"/>
  <c r="G61" i="1"/>
  <c r="H61" i="1" s="1"/>
  <c r="C61" i="1"/>
  <c r="B61" i="1"/>
  <c r="H60" i="1"/>
  <c r="E60" i="1"/>
  <c r="B60" i="1"/>
  <c r="D60" i="1" s="1"/>
  <c r="H59" i="1"/>
  <c r="D59" i="1"/>
  <c r="H58" i="1"/>
  <c r="D58" i="1"/>
  <c r="H57" i="1"/>
  <c r="G56" i="1"/>
  <c r="F56" i="1"/>
  <c r="E56" i="1"/>
  <c r="C56" i="1"/>
  <c r="B56" i="1"/>
  <c r="H54" i="1"/>
  <c r="D54" i="1"/>
  <c r="H53" i="1"/>
  <c r="D53" i="1"/>
  <c r="H52" i="1"/>
  <c r="D52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49" i="1"/>
  <c r="D49" i="1"/>
  <c r="H48" i="1"/>
  <c r="D48" i="1"/>
  <c r="H47" i="1"/>
  <c r="D47" i="1"/>
  <c r="H46" i="1"/>
  <c r="D46" i="1"/>
  <c r="H45" i="1"/>
  <c r="D45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4" i="1"/>
  <c r="D4" i="1"/>
  <c r="H3" i="1"/>
  <c r="D3" i="1"/>
  <c r="H2" i="1"/>
  <c r="H43" i="1" s="1"/>
  <c r="D2" i="1"/>
  <c r="D43" i="1" s="1"/>
  <c r="D61" i="1" l="1"/>
  <c r="H56" i="1"/>
  <c r="D56" i="1"/>
</calcChain>
</file>

<file path=xl/sharedStrings.xml><?xml version="1.0" encoding="utf-8"?>
<sst xmlns="http://schemas.openxmlformats.org/spreadsheetml/2006/main" count="90" uniqueCount="85">
  <si>
    <t>FY2013 Approved</t>
  </si>
  <si>
    <t>FY2014 Approved</t>
  </si>
  <si>
    <t>Difference</t>
  </si>
  <si>
    <t>FY2015 - Approved</t>
  </si>
  <si>
    <t>FY2016 - Approved</t>
  </si>
  <si>
    <t>FY2017 - Approved</t>
  </si>
  <si>
    <t>Board of County Commissioners</t>
  </si>
  <si>
    <t>County Administration</t>
  </si>
  <si>
    <t>Office of Public Relations</t>
  </si>
  <si>
    <t>OMB</t>
  </si>
  <si>
    <t>County Attorneys Office</t>
  </si>
  <si>
    <t>Human Resources</t>
  </si>
  <si>
    <t>Tech Services</t>
  </si>
  <si>
    <t>Engineering</t>
  </si>
  <si>
    <t>Insurance Costs</t>
  </si>
  <si>
    <t>Purchasing and Contracts</t>
  </si>
  <si>
    <t>Animal Services</t>
  </si>
  <si>
    <t>Waterway/Port Authority</t>
  </si>
  <si>
    <t>Aquatic Services</t>
  </si>
  <si>
    <t>MLK Compound</t>
  </si>
  <si>
    <t>Code Enforcement</t>
  </si>
  <si>
    <t>Unsafe Buildings</t>
  </si>
  <si>
    <t>Facilities Maint</t>
  </si>
  <si>
    <t>Airport/Ind Park Transfer</t>
  </si>
  <si>
    <t>Planning</t>
  </si>
  <si>
    <t>Business Development</t>
  </si>
  <si>
    <t>Veteran's Services</t>
  </si>
  <si>
    <t>Property Appraiser</t>
  </si>
  <si>
    <t>Tax Collector</t>
  </si>
  <si>
    <t>Clerk of Circuit Court</t>
  </si>
  <si>
    <t>Supervisor of Elections</t>
  </si>
  <si>
    <t>Sheriff</t>
  </si>
  <si>
    <t>Jail Contract</t>
  </si>
  <si>
    <t>DJJ</t>
  </si>
  <si>
    <t>Medical Examiner</t>
  </si>
  <si>
    <t>Guardian Ad  Litem Program</t>
  </si>
  <si>
    <t>Public Defender-Article V</t>
  </si>
  <si>
    <t>State Attorney-Article V</t>
  </si>
  <si>
    <t>Court System-Article V</t>
  </si>
  <si>
    <t>Emerg Preparedness Shelter</t>
  </si>
  <si>
    <t>Aquatic Plant Mgmt</t>
  </si>
  <si>
    <t>Indigent Care</t>
  </si>
  <si>
    <t>Contrib-Comp Planning</t>
  </si>
  <si>
    <t>Cont-Cons &amp; Resource Mgmt</t>
  </si>
  <si>
    <t>Contrib-Mental Health</t>
  </si>
  <si>
    <t>Contrib-Other Human Svcs</t>
  </si>
  <si>
    <t>Welfare Services</t>
  </si>
  <si>
    <t>Social Services</t>
  </si>
  <si>
    <t>Parks &amp; Rec</t>
  </si>
  <si>
    <t>Library Services</t>
  </si>
  <si>
    <t>Cooperative Extension</t>
  </si>
  <si>
    <t>Little Rock Cannery</t>
  </si>
  <si>
    <t>Debt Service/Transfers</t>
  </si>
  <si>
    <t>Cont Reserves</t>
  </si>
  <si>
    <t>Cash to Be Brought Forward</t>
  </si>
  <si>
    <t>EMG Grants</t>
  </si>
  <si>
    <t>Zoning - GF</t>
  </si>
  <si>
    <t>Planning-Mass Transit</t>
  </si>
  <si>
    <t>MPO Transportation Grant</t>
  </si>
  <si>
    <t>CDBG Grants</t>
  </si>
  <si>
    <t>Library Grants</t>
  </si>
  <si>
    <t>Total General Fund Expenditure Budget</t>
  </si>
  <si>
    <t>Budgeted Revenues</t>
  </si>
  <si>
    <t>Revenue prior to 1.4522 increase</t>
  </si>
  <si>
    <t>Revenue "shortfall"</t>
  </si>
  <si>
    <t>Ad Valorem with 1.4522</t>
  </si>
  <si>
    <t>Ad Valorem with no increase</t>
  </si>
  <si>
    <t>Total BOCC Departments</t>
  </si>
  <si>
    <t>Constitutional Departments</t>
  </si>
  <si>
    <t>FY 2014-2015</t>
  </si>
  <si>
    <t>Budget</t>
  </si>
  <si>
    <t>% of Total</t>
  </si>
  <si>
    <t>FY 2015-16</t>
  </si>
  <si>
    <t>% Change</t>
  </si>
  <si>
    <t>Requested</t>
  </si>
  <si>
    <t>Adopted</t>
  </si>
  <si>
    <t>% of Req Adopted</t>
  </si>
  <si>
    <t>Amount</t>
  </si>
  <si>
    <t>%</t>
  </si>
  <si>
    <t>Change Since FY 2014-2015</t>
  </si>
  <si>
    <t>FY 2016-17</t>
  </si>
  <si>
    <t>Sub-Total Constutional Departments</t>
  </si>
  <si>
    <t>Other County Departments</t>
  </si>
  <si>
    <t xml:space="preserve">Sub-Total Other County Departments </t>
  </si>
  <si>
    <t>Total General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</si>
</sst>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164" fontId="0" fillId="0" borderId="1" xfId="1" applyNumberFormat="1" applyFont="1" applyFill="1" applyBorder="1"/>
    <xf numFmtId="164" fontId="0" fillId="0" borderId="1" xfId="0" applyNumberFormat="1" applyFill="1" applyBorder="1"/>
    <xf numFmtId="164" fontId="0" fillId="0" borderId="0" xfId="1" applyNumberFormat="1" applyFont="1"/>
    <xf numFmtId="0" fontId="0" fillId="0" borderId="1" xfId="0" applyFill="1" applyBorder="1"/>
    <xf numFmtId="164" fontId="0" fillId="2" borderId="1" xfId="0" applyNumberFormat="1" applyFill="1" applyBorder="1"/>
    <xf numFmtId="0" fontId="0" fillId="3" borderId="1" xfId="0" applyFill="1" applyBorder="1"/>
    <xf numFmtId="164" fontId="0" fillId="3" borderId="1" xfId="1" applyNumberFormat="1" applyFont="1" applyFill="1" applyBorder="1"/>
    <xf numFmtId="164" fontId="0" fillId="3" borderId="1" xfId="0" applyNumberFormat="1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164" fontId="0" fillId="4" borderId="1" xfId="0" applyNumberFormat="1" applyFill="1" applyBorder="1"/>
    <xf numFmtId="0" fontId="0" fillId="5" borderId="1" xfId="0" applyFill="1" applyBorder="1"/>
    <xf numFmtId="164" fontId="0" fillId="5" borderId="1" xfId="1" applyNumberFormat="1" applyFont="1" applyFill="1" applyBorder="1"/>
    <xf numFmtId="164" fontId="0" fillId="5" borderId="1" xfId="0" applyNumberFormat="1" applyFill="1" applyBorder="1"/>
    <xf numFmtId="0" fontId="0" fillId="6" borderId="1" xfId="0" applyFill="1" applyBorder="1"/>
    <xf numFmtId="164" fontId="0" fillId="6" borderId="1" xfId="1" applyNumberFormat="1" applyFont="1" applyFill="1" applyBorder="1"/>
    <xf numFmtId="164" fontId="0" fillId="6" borderId="1" xfId="0" applyNumberFormat="1" applyFill="1" applyBorder="1"/>
    <xf numFmtId="0" fontId="2" fillId="0" borderId="1" xfId="0" applyFont="1" applyBorder="1"/>
    <xf numFmtId="165" fontId="2" fillId="0" borderId="1" xfId="2" applyNumberFormat="1" applyFont="1" applyBorder="1"/>
    <xf numFmtId="0" fontId="0" fillId="0" borderId="0" xfId="0" applyFill="1"/>
    <xf numFmtId="0" fontId="0" fillId="0" borderId="2" xfId="0" applyBorder="1"/>
    <xf numFmtId="164" fontId="0" fillId="0" borderId="2" xfId="1" applyNumberFormat="1" applyFont="1" applyBorder="1"/>
    <xf numFmtId="164" fontId="0" fillId="0" borderId="2" xfId="0" applyNumberFormat="1" applyBorder="1"/>
    <xf numFmtId="0" fontId="0" fillId="0" borderId="3" xfId="0" applyBorder="1"/>
    <xf numFmtId="164" fontId="0" fillId="0" borderId="3" xfId="1" applyNumberFormat="1" applyFont="1" applyBorder="1"/>
    <xf numFmtId="164" fontId="0" fillId="0" borderId="3" xfId="0" applyNumberFormat="1" applyBorder="1"/>
    <xf numFmtId="0" fontId="2" fillId="0" borderId="4" xfId="0" applyFont="1" applyBorder="1"/>
    <xf numFmtId="165" fontId="2" fillId="0" borderId="5" xfId="2" applyNumberFormat="1" applyFont="1" applyBorder="1"/>
    <xf numFmtId="165" fontId="2" fillId="0" borderId="6" xfId="2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0" fillId="0" borderId="1" xfId="2" applyFont="1" applyBorder="1"/>
    <xf numFmtId="44" fontId="0" fillId="0" borderId="1" xfId="0" applyNumberFormat="1" applyBorder="1"/>
    <xf numFmtId="9" fontId="0" fillId="0" borderId="1" xfId="10" applyFont="1" applyBorder="1"/>
    <xf numFmtId="0" fontId="0" fillId="0" borderId="0" xfId="0" applyAlignment="1">
      <alignment horizontal="righ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right" wrapText="1"/>
    </xf>
    <xf numFmtId="0" fontId="5" fillId="7" borderId="7" xfId="0" applyFont="1" applyFill="1" applyBorder="1" applyAlignment="1">
      <alignment horizontal="center"/>
    </xf>
    <xf numFmtId="0" fontId="5" fillId="7" borderId="9" xfId="0" applyFont="1" applyFill="1" applyBorder="1"/>
    <xf numFmtId="0" fontId="5" fillId="7" borderId="8" xfId="0" applyFont="1" applyFill="1" applyBorder="1"/>
    <xf numFmtId="0" fontId="0" fillId="0" borderId="3" xfId="0" applyBorder="1" applyAlignment="1">
      <alignment horizontal="center"/>
    </xf>
    <xf numFmtId="44" fontId="0" fillId="0" borderId="3" xfId="2" applyFont="1" applyBorder="1"/>
    <xf numFmtId="9" fontId="0" fillId="0" borderId="3" xfId="10" applyFont="1" applyBorder="1"/>
    <xf numFmtId="44" fontId="0" fillId="0" borderId="3" xfId="0" applyNumberFormat="1" applyBorder="1"/>
    <xf numFmtId="0" fontId="0" fillId="7" borderId="7" xfId="0" applyFill="1" applyBorder="1" applyAlignment="1">
      <alignment horizontal="center"/>
    </xf>
    <xf numFmtId="44" fontId="0" fillId="0" borderId="0" xfId="2" applyFont="1"/>
    <xf numFmtId="44" fontId="0" fillId="0" borderId="0" xfId="0" applyNumberFormat="1"/>
    <xf numFmtId="166" fontId="0" fillId="0" borderId="3" xfId="10" applyNumberFormat="1" applyFont="1" applyBorder="1"/>
    <xf numFmtId="166" fontId="5" fillId="7" borderId="9" xfId="0" applyNumberFormat="1" applyFont="1" applyFill="1" applyBorder="1"/>
    <xf numFmtId="166" fontId="0" fillId="0" borderId="0" xfId="0" applyNumberFormat="1"/>
    <xf numFmtId="166" fontId="0" fillId="0" borderId="1" xfId="10" applyNumberFormat="1" applyFont="1" applyBorder="1"/>
    <xf numFmtId="9" fontId="0" fillId="0" borderId="0" xfId="10" applyFont="1" applyBorder="1"/>
    <xf numFmtId="44" fontId="0" fillId="8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7" borderId="8" xfId="0" applyFill="1" applyBorder="1" applyAlignment="1">
      <alignment horizontal="left"/>
    </xf>
    <xf numFmtId="0" fontId="0" fillId="7" borderId="1" xfId="0" applyFill="1" applyBorder="1" applyAlignment="1">
      <alignment horizontal="left"/>
    </xf>
  </cellXfs>
  <cellStyles count="11">
    <cellStyle name="Comma" xfId="1" builtinId="3"/>
    <cellStyle name="Comma 2" xfId="3"/>
    <cellStyle name="Comma 3" xfId="4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Percent" xfId="10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Analysis/Budgets/2017/BCC%20Budget%202016%20v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Analysis/Budgets/2017/BCC%20Budget%202016%20vs%202017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Analysis/2016/Budget%20Analysis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Analysis/2014/Compare%20Scaled%20Raise%20vs%20BCC%203%25%20and%201.6%20mil%20c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BOCC Net Cost"/>
      <sheetName val="Old Bullet Point Facts"/>
      <sheetName val="Revenues per GZ 2nd"/>
      <sheetName val="Revenues 2017"/>
      <sheetName val="Summary less Const per GZ 2nd"/>
      <sheetName val="Summary less Const per GZ"/>
      <sheetName val="Summary less Const"/>
      <sheetName val="2017 Summary"/>
      <sheetName val="Summary approved w grants"/>
      <sheetName val="Notes"/>
      <sheetName val="Summary Analysis"/>
      <sheetName val="BCC GF 2016 Cuts"/>
      <sheetName val="2016 Options"/>
      <sheetName val="2016 Real story"/>
      <sheetName val="2016 Negoitation"/>
      <sheetName val="Animal Services"/>
      <sheetName val="2014 Trusty hours"/>
      <sheetName val="Jail Savings"/>
    </sheetNames>
    <sheetDataSet>
      <sheetData sheetId="0"/>
      <sheetData sheetId="1"/>
      <sheetData sheetId="2">
        <row r="39">
          <cell r="G39">
            <v>80614224</v>
          </cell>
        </row>
      </sheetData>
      <sheetData sheetId="3">
        <row r="38">
          <cell r="C38">
            <v>78367320</v>
          </cell>
        </row>
        <row r="42">
          <cell r="C42">
            <v>101304266</v>
          </cell>
        </row>
      </sheetData>
      <sheetData sheetId="4"/>
      <sheetData sheetId="5"/>
      <sheetData sheetId="6"/>
      <sheetData sheetId="7">
        <row r="60">
          <cell r="H60">
            <v>82574381</v>
          </cell>
        </row>
      </sheetData>
      <sheetData sheetId="8"/>
      <sheetData sheetId="9"/>
      <sheetData sheetId="10"/>
      <sheetData sheetId="11"/>
      <sheetData sheetId="12">
        <row r="49">
          <cell r="B49">
            <v>70778577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 2017"/>
      <sheetName val="2017 Options 3%"/>
      <sheetName val="2017 Options"/>
      <sheetName val="NA2017 Real story"/>
      <sheetName val="2017 Summary"/>
      <sheetName val="2017 Summary less const update"/>
      <sheetName val="2017 Summary less Const"/>
      <sheetName val="Budget Analysis Proposed 2016"/>
      <sheetName val="Old BOCC Net Cost"/>
      <sheetName val="Old Bullet Point Facts"/>
      <sheetName val="Revenues per GZ 2nd"/>
      <sheetName val="Revenues 2016 Approved"/>
      <sheetName val="Summary less Const per GZ 2nd"/>
      <sheetName val="Summary less Const per GZ"/>
      <sheetName val="Summary less Const"/>
      <sheetName val="Summary 2016"/>
      <sheetName val="Summary approved w grants"/>
      <sheetName val="Notes"/>
      <sheetName val="Summary Analysis"/>
      <sheetName val="BCC GF 2016 Cuts"/>
      <sheetName val="2016 Options"/>
      <sheetName val="2016 Negoitation"/>
      <sheetName val="Animal Services"/>
      <sheetName val="2014 Trusty hours"/>
      <sheetName val="Jail Savings"/>
    </sheetNames>
    <sheetDataSet>
      <sheetData sheetId="0">
        <row r="39">
          <cell r="D39">
            <v>80495506</v>
          </cell>
        </row>
        <row r="43">
          <cell r="D43">
            <v>101304266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C3">
            <v>41339292</v>
          </cell>
        </row>
      </sheetData>
      <sheetData sheetId="8"/>
      <sheetData sheetId="9"/>
      <sheetData sheetId="10">
        <row r="39">
          <cell r="G39">
            <v>80614224</v>
          </cell>
        </row>
      </sheetData>
      <sheetData sheetId="11">
        <row r="38">
          <cell r="C38">
            <v>78367320</v>
          </cell>
        </row>
        <row r="42">
          <cell r="C42">
            <v>101304266</v>
          </cell>
        </row>
      </sheetData>
      <sheetData sheetId="12"/>
      <sheetData sheetId="13"/>
      <sheetData sheetId="14"/>
      <sheetData sheetId="15">
        <row r="59">
          <cell r="G59">
            <v>76802480</v>
          </cell>
        </row>
      </sheetData>
      <sheetData sheetId="16"/>
      <sheetData sheetId="17"/>
      <sheetData sheetId="18"/>
      <sheetData sheetId="19"/>
      <sheetData sheetId="20">
        <row r="49">
          <cell r="B49">
            <v>70778577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Sheriff Increases"/>
      <sheetName val="Final Cost per Capita less"/>
      <sheetName val="Final Cost per Capita"/>
      <sheetName val="Per Capita 2014"/>
      <sheetName val="% of Budget to Sheriff"/>
      <sheetName val="Per Capita"/>
      <sheetName val="Draft"/>
    </sheetNames>
    <sheetDataSet>
      <sheetData sheetId="0"/>
      <sheetData sheetId="1"/>
      <sheetData sheetId="2"/>
      <sheetData sheetId="3">
        <row r="5">
          <cell r="B5">
            <v>175968</v>
          </cell>
          <cell r="C5">
            <v>168276</v>
          </cell>
        </row>
      </sheetData>
      <sheetData sheetId="4"/>
      <sheetData sheetId="5"/>
      <sheetData sheetId="6">
        <row r="3">
          <cell r="C3">
            <v>175968</v>
          </cell>
          <cell r="D3">
            <v>168276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 Year"/>
      <sheetName val="2 Years"/>
      <sheetName val="3 Years"/>
      <sheetName val="4 Years"/>
      <sheetName val="5 Years"/>
      <sheetName val="Capped"/>
      <sheetName val="Days"/>
    </sheetNames>
    <sheetDataSet>
      <sheetData sheetId="0"/>
      <sheetData sheetId="1">
        <row r="2">
          <cell r="H2">
            <v>0.01</v>
          </cell>
          <cell r="K2">
            <v>1.4999999999999999E-2</v>
          </cell>
          <cell r="N2">
            <v>0.02</v>
          </cell>
        </row>
      </sheetData>
      <sheetData sheetId="2">
        <row r="2">
          <cell r="H2">
            <v>0.02</v>
          </cell>
          <cell r="K2">
            <v>2.5000000000000001E-2</v>
          </cell>
          <cell r="N2">
            <v>0.03</v>
          </cell>
        </row>
      </sheetData>
      <sheetData sheetId="3">
        <row r="2">
          <cell r="H2">
            <v>0.03</v>
          </cell>
          <cell r="K2">
            <v>3.5000000000000003E-2</v>
          </cell>
          <cell r="N2">
            <v>0.04</v>
          </cell>
        </row>
      </sheetData>
      <sheetData sheetId="4">
        <row r="2">
          <cell r="H2">
            <v>0.04</v>
          </cell>
          <cell r="N2">
            <v>0.05</v>
          </cell>
        </row>
      </sheetData>
      <sheetData sheetId="5">
        <row r="2">
          <cell r="G2">
            <v>0.05</v>
          </cell>
          <cell r="J2">
            <v>5.5E-2</v>
          </cell>
          <cell r="M2">
            <v>0.06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workbookViewId="0">
      <selection activeCell="A61" sqref="A61"/>
    </sheetView>
  </sheetViews>
  <sheetFormatPr defaultRowHeight="15" x14ac:dyDescent="0.25"/>
  <cols>
    <col min="1" max="1" width="34.42578125" bestFit="1" customWidth="1"/>
    <col min="2" max="2" width="12.42578125" customWidth="1"/>
    <col min="3" max="3" width="12.42578125" style="9" customWidth="1"/>
    <col min="4" max="4" width="12.140625" hidden="1" customWidth="1"/>
    <col min="5" max="5" width="12.42578125" style="9" customWidth="1"/>
    <col min="6" max="7" width="13.5703125" style="9" bestFit="1" customWidth="1"/>
    <col min="8" max="8" width="11.42578125" style="9" bestFit="1" customWidth="1"/>
  </cols>
  <sheetData>
    <row r="1" spans="1:8" ht="46.9" customHeight="1" x14ac:dyDescent="0.3">
      <c r="A1" s="1"/>
      <c r="B1" s="2" t="s">
        <v>0</v>
      </c>
      <c r="C1" s="3" t="s">
        <v>1</v>
      </c>
      <c r="D1" s="4" t="s">
        <v>2</v>
      </c>
      <c r="E1" s="3" t="s">
        <v>3</v>
      </c>
      <c r="F1" s="3" t="s">
        <v>4</v>
      </c>
      <c r="G1" s="3" t="s">
        <v>5</v>
      </c>
      <c r="H1" s="4" t="s">
        <v>2</v>
      </c>
    </row>
    <row r="2" spans="1:8" ht="14.45" x14ac:dyDescent="0.3">
      <c r="A2" s="1" t="s">
        <v>6</v>
      </c>
      <c r="B2" s="5">
        <v>822060</v>
      </c>
      <c r="C2" s="5">
        <v>944973</v>
      </c>
      <c r="D2" s="6">
        <f t="shared" ref="D2:D56" si="0">+C2-B2</f>
        <v>122913</v>
      </c>
      <c r="E2" s="5">
        <v>1280703</v>
      </c>
      <c r="F2" s="5">
        <v>1321273</v>
      </c>
      <c r="G2" s="5">
        <v>1295619</v>
      </c>
      <c r="H2" s="5">
        <f t="shared" ref="H2:H42" si="1">+G2-F2</f>
        <v>-25654</v>
      </c>
    </row>
    <row r="3" spans="1:8" ht="14.45" x14ac:dyDescent="0.3">
      <c r="A3" s="1" t="s">
        <v>7</v>
      </c>
      <c r="B3" s="5">
        <v>240821</v>
      </c>
      <c r="C3" s="5">
        <v>435492</v>
      </c>
      <c r="D3" s="6">
        <f t="shared" si="0"/>
        <v>194671</v>
      </c>
      <c r="E3" s="5">
        <v>460601</v>
      </c>
      <c r="F3" s="5">
        <v>508577</v>
      </c>
      <c r="G3" s="5">
        <v>326494</v>
      </c>
      <c r="H3" s="5">
        <f t="shared" si="1"/>
        <v>-182083</v>
      </c>
    </row>
    <row r="4" spans="1:8" ht="14.45" x14ac:dyDescent="0.3">
      <c r="A4" s="1" t="s">
        <v>8</v>
      </c>
      <c r="B4" s="5">
        <v>214309</v>
      </c>
      <c r="C4" s="5"/>
      <c r="D4" s="6">
        <f t="shared" si="0"/>
        <v>-214309</v>
      </c>
      <c r="E4" s="5">
        <v>0</v>
      </c>
      <c r="F4" s="5">
        <v>0</v>
      </c>
      <c r="G4" s="5">
        <v>406215</v>
      </c>
      <c r="H4" s="5">
        <f t="shared" si="1"/>
        <v>406215</v>
      </c>
    </row>
    <row r="5" spans="1:8" ht="14.45" x14ac:dyDescent="0.3">
      <c r="A5" s="1" t="s">
        <v>9</v>
      </c>
      <c r="B5" s="5">
        <v>278504</v>
      </c>
      <c r="C5" s="5">
        <v>304361</v>
      </c>
      <c r="D5" s="6">
        <f t="shared" si="0"/>
        <v>25857</v>
      </c>
      <c r="E5" s="5">
        <v>305685</v>
      </c>
      <c r="F5" s="5">
        <v>483115</v>
      </c>
      <c r="G5" s="5">
        <v>387836</v>
      </c>
      <c r="H5" s="5">
        <f t="shared" si="1"/>
        <v>-95279</v>
      </c>
    </row>
    <row r="6" spans="1:8" ht="14.45" x14ac:dyDescent="0.3">
      <c r="A6" s="1" t="s">
        <v>10</v>
      </c>
      <c r="B6" s="5">
        <v>586241</v>
      </c>
      <c r="C6" s="5">
        <v>850271</v>
      </c>
      <c r="D6" s="6">
        <f t="shared" si="0"/>
        <v>264030</v>
      </c>
      <c r="E6" s="5">
        <v>789740</v>
      </c>
      <c r="F6" s="5">
        <v>844648</v>
      </c>
      <c r="G6" s="5">
        <v>976474</v>
      </c>
      <c r="H6" s="5">
        <f t="shared" si="1"/>
        <v>131826</v>
      </c>
    </row>
    <row r="7" spans="1:8" ht="14.45" x14ac:dyDescent="0.3">
      <c r="A7" s="1" t="s">
        <v>11</v>
      </c>
      <c r="B7" s="5">
        <v>291680</v>
      </c>
      <c r="C7" s="5">
        <v>312975</v>
      </c>
      <c r="D7" s="6">
        <f t="shared" si="0"/>
        <v>21295</v>
      </c>
      <c r="E7" s="5">
        <v>386020</v>
      </c>
      <c r="F7" s="5">
        <v>536012</v>
      </c>
      <c r="G7" s="5">
        <v>426861</v>
      </c>
      <c r="H7" s="5">
        <f t="shared" si="1"/>
        <v>-109151</v>
      </c>
    </row>
    <row r="8" spans="1:8" ht="14.45" x14ac:dyDescent="0.3">
      <c r="A8" s="10" t="s">
        <v>12</v>
      </c>
      <c r="B8" s="5">
        <v>1536882</v>
      </c>
      <c r="C8" s="5">
        <v>2562046</v>
      </c>
      <c r="D8" s="6">
        <f t="shared" si="0"/>
        <v>1025164</v>
      </c>
      <c r="E8" s="5">
        <v>2577076</v>
      </c>
      <c r="F8" s="5">
        <v>2748051</v>
      </c>
      <c r="G8" s="5">
        <v>2418622</v>
      </c>
      <c r="H8" s="5">
        <f t="shared" si="1"/>
        <v>-329429</v>
      </c>
    </row>
    <row r="9" spans="1:8" ht="14.45" x14ac:dyDescent="0.3">
      <c r="A9" s="10" t="s">
        <v>13</v>
      </c>
      <c r="B9" s="5">
        <v>10000</v>
      </c>
      <c r="C9" s="5">
        <v>5000</v>
      </c>
      <c r="D9" s="6">
        <f t="shared" si="0"/>
        <v>-5000</v>
      </c>
      <c r="E9" s="5">
        <v>0</v>
      </c>
      <c r="F9" s="5">
        <v>0</v>
      </c>
      <c r="G9" s="5"/>
      <c r="H9" s="5">
        <f t="shared" si="1"/>
        <v>0</v>
      </c>
    </row>
    <row r="10" spans="1:8" ht="14.45" x14ac:dyDescent="0.3">
      <c r="A10" s="10" t="s">
        <v>14</v>
      </c>
      <c r="B10" s="5">
        <v>732172</v>
      </c>
      <c r="C10" s="5">
        <v>835053</v>
      </c>
      <c r="D10" s="11">
        <f t="shared" si="0"/>
        <v>102881</v>
      </c>
      <c r="E10" s="5">
        <v>876700</v>
      </c>
      <c r="F10" s="5">
        <v>1202500</v>
      </c>
      <c r="G10" s="5">
        <v>1220000</v>
      </c>
      <c r="H10" s="5">
        <f t="shared" si="1"/>
        <v>17500</v>
      </c>
    </row>
    <row r="11" spans="1:8" ht="14.45" x14ac:dyDescent="0.3">
      <c r="A11" s="10" t="s">
        <v>15</v>
      </c>
      <c r="B11" s="5">
        <v>467397</v>
      </c>
      <c r="C11" s="5">
        <v>438432</v>
      </c>
      <c r="D11" s="6">
        <f t="shared" si="0"/>
        <v>-28965</v>
      </c>
      <c r="E11" s="5">
        <v>434460</v>
      </c>
      <c r="F11" s="5">
        <v>666046</v>
      </c>
      <c r="G11" s="5">
        <v>594058</v>
      </c>
      <c r="H11" s="5">
        <f t="shared" si="1"/>
        <v>-71988</v>
      </c>
    </row>
    <row r="12" spans="1:8" ht="14.45" x14ac:dyDescent="0.3">
      <c r="A12" s="10" t="s">
        <v>16</v>
      </c>
      <c r="B12" s="5">
        <v>412127</v>
      </c>
      <c r="C12" s="5">
        <v>689741</v>
      </c>
      <c r="D12" s="11">
        <f t="shared" si="0"/>
        <v>277614</v>
      </c>
      <c r="E12" s="5">
        <v>755555</v>
      </c>
      <c r="F12" s="5">
        <v>882265</v>
      </c>
      <c r="G12" s="5">
        <v>881072</v>
      </c>
      <c r="H12" s="5">
        <f t="shared" si="1"/>
        <v>-1193</v>
      </c>
    </row>
    <row r="13" spans="1:8" ht="14.45" x14ac:dyDescent="0.3">
      <c r="A13" s="10" t="s">
        <v>17</v>
      </c>
      <c r="B13" s="5">
        <v>0</v>
      </c>
      <c r="C13" s="5">
        <v>104900</v>
      </c>
      <c r="D13" s="6">
        <f t="shared" si="0"/>
        <v>104900</v>
      </c>
      <c r="E13" s="5">
        <v>9900</v>
      </c>
      <c r="F13" s="5">
        <v>0</v>
      </c>
      <c r="G13" s="5"/>
      <c r="H13" s="5">
        <f t="shared" si="1"/>
        <v>0</v>
      </c>
    </row>
    <row r="14" spans="1:8" ht="14.45" x14ac:dyDescent="0.3">
      <c r="A14" s="10" t="s">
        <v>18</v>
      </c>
      <c r="B14" s="5"/>
      <c r="C14" s="5">
        <v>0</v>
      </c>
      <c r="D14" s="6"/>
      <c r="E14" s="5"/>
      <c r="F14" s="5">
        <v>136515</v>
      </c>
      <c r="G14" s="5">
        <v>211790</v>
      </c>
      <c r="H14" s="5">
        <f t="shared" si="1"/>
        <v>75275</v>
      </c>
    </row>
    <row r="15" spans="1:8" ht="14.45" x14ac:dyDescent="0.3">
      <c r="A15" s="10" t="s">
        <v>19</v>
      </c>
      <c r="B15" s="5">
        <v>100000</v>
      </c>
      <c r="C15" s="5">
        <v>96144</v>
      </c>
      <c r="D15" s="6">
        <f t="shared" si="0"/>
        <v>-3856</v>
      </c>
      <c r="E15" s="5">
        <v>52665</v>
      </c>
      <c r="F15" s="5">
        <v>100000</v>
      </c>
      <c r="G15" s="5">
        <v>0</v>
      </c>
      <c r="H15" s="5">
        <f t="shared" si="1"/>
        <v>-100000</v>
      </c>
    </row>
    <row r="16" spans="1:8" ht="14.45" x14ac:dyDescent="0.3">
      <c r="A16" s="10" t="s">
        <v>20</v>
      </c>
      <c r="B16" s="5">
        <v>529656</v>
      </c>
      <c r="C16" s="5">
        <v>505950</v>
      </c>
      <c r="D16" s="6">
        <f t="shared" si="0"/>
        <v>-23706</v>
      </c>
      <c r="E16" s="5">
        <v>578155</v>
      </c>
      <c r="F16" s="5">
        <v>706446</v>
      </c>
      <c r="G16" s="5">
        <v>652790</v>
      </c>
      <c r="H16" s="5">
        <f t="shared" si="1"/>
        <v>-53656</v>
      </c>
    </row>
    <row r="17" spans="1:8" ht="14.45" x14ac:dyDescent="0.3">
      <c r="A17" s="10" t="s">
        <v>21</v>
      </c>
      <c r="B17" s="5">
        <v>15000</v>
      </c>
      <c r="C17" s="5">
        <v>150000</v>
      </c>
      <c r="D17" s="11">
        <f t="shared" si="0"/>
        <v>135000</v>
      </c>
      <c r="E17" s="5">
        <v>193012</v>
      </c>
      <c r="F17" s="5">
        <v>175317</v>
      </c>
      <c r="G17" s="5">
        <v>0</v>
      </c>
      <c r="H17" s="5">
        <f t="shared" si="1"/>
        <v>-175317</v>
      </c>
    </row>
    <row r="18" spans="1:8" ht="14.45" x14ac:dyDescent="0.3">
      <c r="A18" s="10" t="s">
        <v>22</v>
      </c>
      <c r="B18" s="5">
        <v>2592013</v>
      </c>
      <c r="C18" s="5">
        <v>2919540</v>
      </c>
      <c r="D18" s="6">
        <f t="shared" si="0"/>
        <v>327527</v>
      </c>
      <c r="E18" s="5">
        <v>2887123</v>
      </c>
      <c r="F18" s="5">
        <v>3266235</v>
      </c>
      <c r="G18" s="5">
        <v>2856567</v>
      </c>
      <c r="H18" s="5">
        <f t="shared" si="1"/>
        <v>-409668</v>
      </c>
    </row>
    <row r="19" spans="1:8" ht="14.45" x14ac:dyDescent="0.3">
      <c r="A19" s="1" t="s">
        <v>23</v>
      </c>
      <c r="B19" s="5">
        <v>44954</v>
      </c>
      <c r="C19" s="5">
        <v>44954</v>
      </c>
      <c r="D19" s="6">
        <f t="shared" si="0"/>
        <v>0</v>
      </c>
      <c r="E19" s="5">
        <v>44854</v>
      </c>
      <c r="F19" s="5">
        <v>44854</v>
      </c>
      <c r="G19" s="5">
        <v>46314</v>
      </c>
      <c r="H19" s="5">
        <f t="shared" si="1"/>
        <v>1460</v>
      </c>
    </row>
    <row r="20" spans="1:8" ht="14.45" x14ac:dyDescent="0.3">
      <c r="A20" s="1" t="s">
        <v>24</v>
      </c>
      <c r="B20" s="5">
        <v>608784</v>
      </c>
      <c r="C20" s="5">
        <v>630727</v>
      </c>
      <c r="D20" s="6">
        <f t="shared" si="0"/>
        <v>21943</v>
      </c>
      <c r="E20" s="5">
        <v>610679</v>
      </c>
      <c r="F20" s="5">
        <v>672510</v>
      </c>
      <c r="G20" s="5">
        <v>753688</v>
      </c>
      <c r="H20" s="5">
        <f t="shared" si="1"/>
        <v>81178</v>
      </c>
    </row>
    <row r="21" spans="1:8" ht="14.45" x14ac:dyDescent="0.3">
      <c r="A21" s="1" t="s">
        <v>25</v>
      </c>
      <c r="B21" s="5">
        <v>196512</v>
      </c>
      <c r="C21" s="5">
        <v>243891</v>
      </c>
      <c r="D21" s="6">
        <f t="shared" si="0"/>
        <v>47379</v>
      </c>
      <c r="E21" s="5">
        <v>233323</v>
      </c>
      <c r="F21" s="5">
        <v>267305</v>
      </c>
      <c r="G21" s="5">
        <v>260368</v>
      </c>
      <c r="H21" s="5">
        <f t="shared" si="1"/>
        <v>-6937</v>
      </c>
    </row>
    <row r="22" spans="1:8" ht="14.45" x14ac:dyDescent="0.3">
      <c r="A22" s="1" t="s">
        <v>26</v>
      </c>
      <c r="B22" s="5">
        <v>102105</v>
      </c>
      <c r="C22" s="5">
        <v>107256</v>
      </c>
      <c r="D22" s="6">
        <f t="shared" si="0"/>
        <v>5151</v>
      </c>
      <c r="E22" s="5">
        <v>110484</v>
      </c>
      <c r="F22" s="5">
        <v>163164</v>
      </c>
      <c r="G22" s="5">
        <v>162029</v>
      </c>
      <c r="H22" s="5">
        <f t="shared" si="1"/>
        <v>-1135</v>
      </c>
    </row>
    <row r="23" spans="1:8" ht="14.45" x14ac:dyDescent="0.3">
      <c r="A23" s="10" t="s">
        <v>32</v>
      </c>
      <c r="B23" s="5">
        <v>588000</v>
      </c>
      <c r="C23" s="5">
        <v>550000</v>
      </c>
      <c r="D23" s="6">
        <f t="shared" si="0"/>
        <v>-38000</v>
      </c>
      <c r="E23" s="5">
        <v>530000</v>
      </c>
      <c r="F23" s="5">
        <v>500000</v>
      </c>
      <c r="G23" s="5">
        <v>500000</v>
      </c>
      <c r="H23" s="5">
        <f t="shared" si="1"/>
        <v>0</v>
      </c>
    </row>
    <row r="24" spans="1:8" ht="14.45" x14ac:dyDescent="0.3">
      <c r="A24" s="10" t="s">
        <v>33</v>
      </c>
      <c r="B24" s="5">
        <v>700000</v>
      </c>
      <c r="C24" s="7">
        <v>325478</v>
      </c>
      <c r="D24" s="8">
        <f t="shared" si="0"/>
        <v>-374522</v>
      </c>
      <c r="E24" s="7">
        <v>200000</v>
      </c>
      <c r="F24" s="7">
        <v>406950</v>
      </c>
      <c r="G24" s="7">
        <v>317046</v>
      </c>
      <c r="H24" s="5">
        <f t="shared" si="1"/>
        <v>-89904</v>
      </c>
    </row>
    <row r="25" spans="1:8" ht="14.45" x14ac:dyDescent="0.3">
      <c r="A25" s="10" t="s">
        <v>34</v>
      </c>
      <c r="B25" s="5">
        <v>452736</v>
      </c>
      <c r="C25" s="5">
        <v>451802</v>
      </c>
      <c r="D25" s="6">
        <f t="shared" si="0"/>
        <v>-934</v>
      </c>
      <c r="E25" s="5">
        <v>451802</v>
      </c>
      <c r="F25" s="5">
        <v>452094</v>
      </c>
      <c r="G25" s="5">
        <v>444124</v>
      </c>
      <c r="H25" s="5">
        <f t="shared" si="1"/>
        <v>-7970</v>
      </c>
    </row>
    <row r="26" spans="1:8" x14ac:dyDescent="0.25">
      <c r="A26" s="10" t="s">
        <v>35</v>
      </c>
      <c r="B26" s="5">
        <v>1140</v>
      </c>
      <c r="C26" s="5">
        <v>4314</v>
      </c>
      <c r="D26" s="6">
        <f t="shared" si="0"/>
        <v>3174</v>
      </c>
      <c r="E26" s="5">
        <v>3156</v>
      </c>
      <c r="F26" s="5">
        <v>10186</v>
      </c>
      <c r="G26" s="5">
        <v>4270</v>
      </c>
      <c r="H26" s="5">
        <f t="shared" si="1"/>
        <v>-5916</v>
      </c>
    </row>
    <row r="27" spans="1:8" x14ac:dyDescent="0.25">
      <c r="A27" s="10" t="s">
        <v>36</v>
      </c>
      <c r="B27" s="5">
        <v>2520</v>
      </c>
      <c r="C27" s="5">
        <v>2720</v>
      </c>
      <c r="D27" s="6">
        <f t="shared" si="0"/>
        <v>200</v>
      </c>
      <c r="E27" s="5">
        <v>2420</v>
      </c>
      <c r="F27" s="5">
        <v>2860</v>
      </c>
      <c r="G27" s="5">
        <v>2425</v>
      </c>
      <c r="H27" s="5">
        <f t="shared" si="1"/>
        <v>-435</v>
      </c>
    </row>
    <row r="28" spans="1:8" x14ac:dyDescent="0.25">
      <c r="A28" s="10" t="s">
        <v>37</v>
      </c>
      <c r="B28" s="5">
        <v>3240</v>
      </c>
      <c r="C28" s="5">
        <v>13040</v>
      </c>
      <c r="D28" s="6">
        <f t="shared" si="0"/>
        <v>9800</v>
      </c>
      <c r="E28" s="5">
        <v>1040</v>
      </c>
      <c r="F28" s="5">
        <v>1040</v>
      </c>
      <c r="G28" s="5">
        <v>9584</v>
      </c>
      <c r="H28" s="5">
        <f t="shared" si="1"/>
        <v>8544</v>
      </c>
    </row>
    <row r="29" spans="1:8" x14ac:dyDescent="0.25">
      <c r="A29" s="10" t="s">
        <v>38</v>
      </c>
      <c r="B29" s="5">
        <v>13050</v>
      </c>
      <c r="C29" s="5">
        <v>10000</v>
      </c>
      <c r="D29" s="6">
        <f t="shared" si="0"/>
        <v>-3050</v>
      </c>
      <c r="E29" s="5">
        <v>13250</v>
      </c>
      <c r="F29" s="5">
        <v>13250</v>
      </c>
      <c r="G29" s="5">
        <v>15250</v>
      </c>
      <c r="H29" s="5">
        <f t="shared" si="1"/>
        <v>2000</v>
      </c>
    </row>
    <row r="30" spans="1:8" x14ac:dyDescent="0.25">
      <c r="A30" s="10" t="s">
        <v>39</v>
      </c>
      <c r="B30" s="5">
        <v>3339</v>
      </c>
      <c r="C30" s="5">
        <v>0</v>
      </c>
      <c r="D30" s="6">
        <f t="shared" si="0"/>
        <v>-3339</v>
      </c>
      <c r="E30" s="5">
        <v>0</v>
      </c>
      <c r="F30" s="5">
        <v>0</v>
      </c>
      <c r="G30" s="5"/>
      <c r="H30" s="5">
        <f t="shared" si="1"/>
        <v>0</v>
      </c>
    </row>
    <row r="31" spans="1:8" x14ac:dyDescent="0.25">
      <c r="A31" s="10" t="s">
        <v>40</v>
      </c>
      <c r="B31" s="5">
        <v>6000</v>
      </c>
      <c r="C31" s="5">
        <v>6000</v>
      </c>
      <c r="D31" s="6">
        <f t="shared" si="0"/>
        <v>0</v>
      </c>
      <c r="E31" s="5">
        <v>6000</v>
      </c>
      <c r="F31" s="5">
        <v>6000</v>
      </c>
      <c r="G31" s="5">
        <v>5800</v>
      </c>
      <c r="H31" s="5">
        <f t="shared" si="1"/>
        <v>-200</v>
      </c>
    </row>
    <row r="32" spans="1:8" x14ac:dyDescent="0.25">
      <c r="A32" s="10" t="s">
        <v>41</v>
      </c>
      <c r="B32" s="5">
        <v>4357465</v>
      </c>
      <c r="C32" s="5">
        <v>2658030</v>
      </c>
      <c r="D32" s="11">
        <f t="shared" si="0"/>
        <v>-1699435</v>
      </c>
      <c r="E32" s="5">
        <v>2681828</v>
      </c>
      <c r="F32" s="5">
        <v>2446279</v>
      </c>
      <c r="G32" s="5">
        <v>2678034</v>
      </c>
      <c r="H32" s="5">
        <f t="shared" si="1"/>
        <v>231755</v>
      </c>
    </row>
    <row r="33" spans="1:8" x14ac:dyDescent="0.25">
      <c r="A33" s="10" t="s">
        <v>42</v>
      </c>
      <c r="B33" s="5">
        <v>60577</v>
      </c>
      <c r="C33" s="5">
        <v>60586</v>
      </c>
      <c r="D33" s="6">
        <f t="shared" si="0"/>
        <v>9</v>
      </c>
      <c r="E33" s="5">
        <v>60586</v>
      </c>
      <c r="F33" s="5">
        <v>57986</v>
      </c>
      <c r="G33" s="5">
        <v>57986</v>
      </c>
      <c r="H33" s="5">
        <f t="shared" si="1"/>
        <v>0</v>
      </c>
    </row>
    <row r="34" spans="1:8" x14ac:dyDescent="0.25">
      <c r="A34" s="1" t="s">
        <v>43</v>
      </c>
      <c r="B34" s="5">
        <v>17743</v>
      </c>
      <c r="C34" s="5">
        <v>13500</v>
      </c>
      <c r="D34" s="6">
        <f t="shared" si="0"/>
        <v>-4243</v>
      </c>
      <c r="E34" s="5">
        <v>14500</v>
      </c>
      <c r="F34" s="5">
        <v>14500</v>
      </c>
      <c r="G34" s="5">
        <v>14500</v>
      </c>
      <c r="H34" s="5">
        <f t="shared" si="1"/>
        <v>0</v>
      </c>
    </row>
    <row r="35" spans="1:8" x14ac:dyDescent="0.25">
      <c r="A35" s="1" t="s">
        <v>44</v>
      </c>
      <c r="B35" s="5">
        <v>587494</v>
      </c>
      <c r="C35" s="5">
        <v>600000</v>
      </c>
      <c r="D35" s="6">
        <f t="shared" si="0"/>
        <v>12506</v>
      </c>
      <c r="E35" s="5">
        <v>600000</v>
      </c>
      <c r="F35" s="5">
        <v>600000</v>
      </c>
      <c r="G35" s="5">
        <v>600000</v>
      </c>
      <c r="H35" s="5">
        <f t="shared" si="1"/>
        <v>0</v>
      </c>
    </row>
    <row r="36" spans="1:8" x14ac:dyDescent="0.25">
      <c r="A36" s="1" t="s">
        <v>45</v>
      </c>
      <c r="B36" s="5">
        <v>51000</v>
      </c>
      <c r="C36" s="5">
        <v>55000</v>
      </c>
      <c r="D36" s="6">
        <f t="shared" si="0"/>
        <v>4000</v>
      </c>
      <c r="E36" s="5">
        <v>55000</v>
      </c>
      <c r="F36" s="5">
        <v>55000</v>
      </c>
      <c r="G36" s="5">
        <v>55000</v>
      </c>
      <c r="H36" s="5">
        <f t="shared" si="1"/>
        <v>0</v>
      </c>
    </row>
    <row r="37" spans="1:8" x14ac:dyDescent="0.25">
      <c r="A37" s="1" t="s">
        <v>46</v>
      </c>
      <c r="B37" s="5">
        <v>16000</v>
      </c>
      <c r="C37" s="5">
        <v>16000</v>
      </c>
      <c r="D37" s="6">
        <f t="shared" si="0"/>
        <v>0</v>
      </c>
      <c r="E37" s="5">
        <v>14500</v>
      </c>
      <c r="F37" s="5">
        <v>17250</v>
      </c>
      <c r="G37" s="5">
        <v>17750</v>
      </c>
      <c r="H37" s="5">
        <f t="shared" si="1"/>
        <v>500</v>
      </c>
    </row>
    <row r="38" spans="1:8" x14ac:dyDescent="0.25">
      <c r="A38" s="1" t="s">
        <v>47</v>
      </c>
      <c r="B38" s="5">
        <v>233162</v>
      </c>
      <c r="C38" s="5">
        <v>251885</v>
      </c>
      <c r="D38" s="6">
        <f t="shared" si="0"/>
        <v>18723</v>
      </c>
      <c r="E38" s="5">
        <v>256665</v>
      </c>
      <c r="F38" s="5">
        <v>276159</v>
      </c>
      <c r="G38" s="5">
        <v>264701</v>
      </c>
      <c r="H38" s="5">
        <f t="shared" si="1"/>
        <v>-11458</v>
      </c>
    </row>
    <row r="39" spans="1:8" x14ac:dyDescent="0.25">
      <c r="A39" s="1" t="s">
        <v>48</v>
      </c>
      <c r="B39" s="5">
        <v>2234088</v>
      </c>
      <c r="C39" s="5">
        <v>2308692</v>
      </c>
      <c r="D39" s="6">
        <f t="shared" si="0"/>
        <v>74604</v>
      </c>
      <c r="E39" s="5">
        <v>2380898</v>
      </c>
      <c r="F39" s="5">
        <v>2465999</v>
      </c>
      <c r="G39" s="5">
        <v>2376441</v>
      </c>
      <c r="H39" s="5">
        <f t="shared" si="1"/>
        <v>-89558</v>
      </c>
    </row>
    <row r="40" spans="1:8" x14ac:dyDescent="0.25">
      <c r="A40" s="10" t="s">
        <v>49</v>
      </c>
      <c r="B40" s="5">
        <v>89691</v>
      </c>
      <c r="C40" s="5">
        <v>1374235</v>
      </c>
      <c r="D40" s="11">
        <f t="shared" si="0"/>
        <v>1284544</v>
      </c>
      <c r="E40" s="5">
        <v>2346578</v>
      </c>
      <c r="F40" s="5">
        <v>2487959</v>
      </c>
      <c r="G40" s="5">
        <v>2372198</v>
      </c>
      <c r="H40" s="5">
        <f t="shared" si="1"/>
        <v>-115761</v>
      </c>
    </row>
    <row r="41" spans="1:8" x14ac:dyDescent="0.25">
      <c r="A41" s="1" t="s">
        <v>50</v>
      </c>
      <c r="B41" s="5">
        <v>211797</v>
      </c>
      <c r="C41" s="5">
        <v>211572</v>
      </c>
      <c r="D41" s="6">
        <f t="shared" si="0"/>
        <v>-225</v>
      </c>
      <c r="E41" s="5">
        <v>216764</v>
      </c>
      <c r="F41" s="5">
        <v>280353</v>
      </c>
      <c r="G41" s="5">
        <v>301824</v>
      </c>
      <c r="H41" s="5">
        <f t="shared" si="1"/>
        <v>21471</v>
      </c>
    </row>
    <row r="42" spans="1:8" ht="15.75" thickBot="1" x14ac:dyDescent="0.3">
      <c r="A42" s="27" t="s">
        <v>51</v>
      </c>
      <c r="B42" s="28">
        <v>2321</v>
      </c>
      <c r="C42" s="28">
        <v>20000</v>
      </c>
      <c r="D42" s="29">
        <f t="shared" si="0"/>
        <v>17679</v>
      </c>
      <c r="E42" s="28">
        <v>55757</v>
      </c>
      <c r="F42" s="28">
        <v>55232</v>
      </c>
      <c r="G42" s="28">
        <v>47638</v>
      </c>
      <c r="H42" s="28">
        <f t="shared" si="1"/>
        <v>-7594</v>
      </c>
    </row>
    <row r="43" spans="1:8" ht="15.75" thickBot="1" x14ac:dyDescent="0.3">
      <c r="A43" s="33" t="s">
        <v>67</v>
      </c>
      <c r="B43" s="34">
        <f>SUM(B2:B42)</f>
        <v>19412580</v>
      </c>
      <c r="C43" s="34">
        <f t="shared" ref="C43:H43" si="2">SUM(C2:C42)</f>
        <v>21114560</v>
      </c>
      <c r="D43" s="34">
        <f t="shared" si="2"/>
        <v>1701980</v>
      </c>
      <c r="E43" s="34">
        <f t="shared" si="2"/>
        <v>22477479</v>
      </c>
      <c r="F43" s="34">
        <f t="shared" si="2"/>
        <v>24873930</v>
      </c>
      <c r="G43" s="34">
        <f t="shared" si="2"/>
        <v>23961368</v>
      </c>
      <c r="H43" s="35">
        <f t="shared" si="2"/>
        <v>-912562</v>
      </c>
    </row>
    <row r="44" spans="1:8" x14ac:dyDescent="0.25">
      <c r="A44" s="30"/>
      <c r="B44" s="31"/>
      <c r="C44" s="31"/>
      <c r="D44" s="32"/>
      <c r="E44" s="31"/>
      <c r="F44" s="31"/>
      <c r="G44" s="31"/>
      <c r="H44" s="31"/>
    </row>
    <row r="45" spans="1:8" x14ac:dyDescent="0.25">
      <c r="A45" s="12" t="s">
        <v>27</v>
      </c>
      <c r="B45" s="13">
        <v>2143111</v>
      </c>
      <c r="C45" s="13">
        <v>2278350</v>
      </c>
      <c r="D45" s="14">
        <f>+C45-B45</f>
        <v>135239</v>
      </c>
      <c r="E45" s="13">
        <v>2236392</v>
      </c>
      <c r="F45" s="13">
        <v>2321032</v>
      </c>
      <c r="G45" s="13">
        <v>2399565</v>
      </c>
      <c r="H45" s="13">
        <f>+G45-F45</f>
        <v>78533</v>
      </c>
    </row>
    <row r="46" spans="1:8" x14ac:dyDescent="0.25">
      <c r="A46" s="12" t="s">
        <v>28</v>
      </c>
      <c r="B46" s="13">
        <v>1935000</v>
      </c>
      <c r="C46" s="13">
        <v>1885000</v>
      </c>
      <c r="D46" s="14">
        <f>+C46-B46</f>
        <v>-50000</v>
      </c>
      <c r="E46" s="13">
        <v>1895000</v>
      </c>
      <c r="F46" s="13">
        <v>1980000</v>
      </c>
      <c r="G46" s="13">
        <v>2260000</v>
      </c>
      <c r="H46" s="13">
        <f>+G46-F46</f>
        <v>280000</v>
      </c>
    </row>
    <row r="47" spans="1:8" x14ac:dyDescent="0.25">
      <c r="A47" s="12" t="s">
        <v>29</v>
      </c>
      <c r="B47" s="13">
        <v>1762252</v>
      </c>
      <c r="C47" s="13">
        <v>1833750</v>
      </c>
      <c r="D47" s="14">
        <f>+C47-B47</f>
        <v>71498</v>
      </c>
      <c r="E47" s="13">
        <v>1875000</v>
      </c>
      <c r="F47" s="13">
        <v>1912300</v>
      </c>
      <c r="G47" s="13">
        <v>2291980</v>
      </c>
      <c r="H47" s="13">
        <f>+G47-F47</f>
        <v>379680</v>
      </c>
    </row>
    <row r="48" spans="1:8" x14ac:dyDescent="0.25">
      <c r="A48" s="12" t="s">
        <v>30</v>
      </c>
      <c r="B48" s="13">
        <v>843192</v>
      </c>
      <c r="C48" s="13">
        <v>864205</v>
      </c>
      <c r="D48" s="14">
        <f>+C48-B48</f>
        <v>21013</v>
      </c>
      <c r="E48" s="13">
        <v>955412</v>
      </c>
      <c r="F48" s="13">
        <v>1247539</v>
      </c>
      <c r="G48" s="13">
        <v>1201722</v>
      </c>
      <c r="H48" s="13">
        <f>+G48-F48</f>
        <v>-45817</v>
      </c>
    </row>
    <row r="49" spans="1:20" x14ac:dyDescent="0.25">
      <c r="A49" s="12" t="s">
        <v>31</v>
      </c>
      <c r="B49" s="13">
        <v>38709524</v>
      </c>
      <c r="C49" s="13">
        <v>39972765</v>
      </c>
      <c r="D49" s="14">
        <f>+C49-B49</f>
        <v>1263241</v>
      </c>
      <c r="E49" s="13">
        <v>41339294</v>
      </c>
      <c r="F49" s="13">
        <v>42918246</v>
      </c>
      <c r="G49" s="13">
        <v>42918246</v>
      </c>
      <c r="H49" s="13">
        <f>+G49-F49</f>
        <v>0</v>
      </c>
    </row>
    <row r="50" spans="1:20" x14ac:dyDescent="0.25">
      <c r="A50" s="1"/>
      <c r="B50" s="5"/>
      <c r="C50" s="5"/>
      <c r="D50" s="6"/>
      <c r="E50" s="5"/>
      <c r="F50" s="5"/>
      <c r="G50" s="5"/>
      <c r="H50" s="5"/>
    </row>
    <row r="51" spans="1:20" x14ac:dyDescent="0.25">
      <c r="A51" s="1"/>
      <c r="B51" s="5"/>
      <c r="C51" s="5"/>
      <c r="D51" s="6"/>
      <c r="E51" s="5"/>
      <c r="F51" s="5"/>
      <c r="G51" s="5"/>
      <c r="H51" s="5"/>
    </row>
    <row r="52" spans="1:20" x14ac:dyDescent="0.25">
      <c r="A52" s="15" t="s">
        <v>52</v>
      </c>
      <c r="B52" s="16">
        <v>3186903</v>
      </c>
      <c r="C52" s="16">
        <v>3104030</v>
      </c>
      <c r="D52" s="17">
        <f t="shared" si="0"/>
        <v>-82873</v>
      </c>
      <c r="E52" s="16">
        <v>5572482</v>
      </c>
      <c r="F52" s="16">
        <v>5073175</v>
      </c>
      <c r="G52" s="16">
        <v>5702563</v>
      </c>
      <c r="H52" s="16">
        <f>+G52-F52</f>
        <v>629388</v>
      </c>
    </row>
    <row r="53" spans="1:20" x14ac:dyDescent="0.25">
      <c r="A53" s="18" t="s">
        <v>53</v>
      </c>
      <c r="B53" s="19">
        <v>11063860</v>
      </c>
      <c r="C53" s="19">
        <v>8604634</v>
      </c>
      <c r="D53" s="20">
        <f t="shared" si="0"/>
        <v>-2459226</v>
      </c>
      <c r="E53" s="19">
        <v>9374334</v>
      </c>
      <c r="F53" s="19">
        <v>7892213</v>
      </c>
      <c r="G53" s="19">
        <v>8871174</v>
      </c>
      <c r="H53" s="19">
        <f>+G53-F53</f>
        <v>978961</v>
      </c>
    </row>
    <row r="54" spans="1:20" x14ac:dyDescent="0.25">
      <c r="A54" s="18" t="s">
        <v>54</v>
      </c>
      <c r="B54" s="19">
        <v>6840330</v>
      </c>
      <c r="C54" s="19">
        <v>7566493</v>
      </c>
      <c r="D54" s="20">
        <f t="shared" si="0"/>
        <v>726163</v>
      </c>
      <c r="E54" s="19">
        <v>7882355</v>
      </c>
      <c r="F54" s="19">
        <v>8316498</v>
      </c>
      <c r="G54" s="19">
        <v>8296322</v>
      </c>
      <c r="H54" s="19">
        <f>+G54-F54</f>
        <v>-20176</v>
      </c>
    </row>
    <row r="55" spans="1:20" s="26" customFormat="1" x14ac:dyDescent="0.25">
      <c r="A55" s="10"/>
      <c r="B55" s="7"/>
      <c r="C55" s="7"/>
      <c r="D55" s="8"/>
      <c r="E55" s="7"/>
      <c r="F55" s="7"/>
      <c r="G55" s="7"/>
      <c r="H55" s="7"/>
    </row>
    <row r="56" spans="1:20" x14ac:dyDescent="0.25">
      <c r="A56" s="21" t="s">
        <v>55</v>
      </c>
      <c r="B56" s="22">
        <f>75557+7759+1812+6410+98637+357+2586+17000+29500+49598</f>
        <v>289216</v>
      </c>
      <c r="C56" s="22">
        <f>75424+50063+1250+100000+6260+21322+17000+17750+2129</f>
        <v>291198</v>
      </c>
      <c r="D56" s="23">
        <f t="shared" si="0"/>
        <v>1982</v>
      </c>
      <c r="E56" s="22">
        <f>78264+25563+100326+21322+12157+392510+61377+135189+672+6700</f>
        <v>834080</v>
      </c>
      <c r="F56" s="22">
        <f>78569+34981+102000+1800+20000+135947+1726</f>
        <v>375023</v>
      </c>
      <c r="G56" s="22">
        <f>72831+93366+918304</f>
        <v>1084501</v>
      </c>
      <c r="H56" s="22">
        <f t="shared" ref="H56:H61" si="3">+G56-F56</f>
        <v>709478</v>
      </c>
    </row>
    <row r="57" spans="1:20" x14ac:dyDescent="0.25">
      <c r="A57" s="21" t="s">
        <v>56</v>
      </c>
      <c r="B57" s="22"/>
      <c r="C57" s="22"/>
      <c r="D57" s="23"/>
      <c r="E57" s="22">
        <v>398660</v>
      </c>
      <c r="F57" s="22">
        <v>351480</v>
      </c>
      <c r="G57" s="22">
        <v>388231</v>
      </c>
      <c r="H57" s="22">
        <f t="shared" si="3"/>
        <v>36751</v>
      </c>
    </row>
    <row r="58" spans="1:20" x14ac:dyDescent="0.25">
      <c r="A58" s="21" t="s">
        <v>57</v>
      </c>
      <c r="B58" s="22">
        <v>1791581</v>
      </c>
      <c r="C58" s="22">
        <v>2198852</v>
      </c>
      <c r="D58" s="23">
        <f>+C58-B58</f>
        <v>407271</v>
      </c>
      <c r="E58" s="22">
        <v>2903546</v>
      </c>
      <c r="F58" s="22">
        <v>3364530</v>
      </c>
      <c r="G58" s="22">
        <v>3293279</v>
      </c>
      <c r="H58" s="22">
        <f t="shared" si="3"/>
        <v>-71251</v>
      </c>
    </row>
    <row r="59" spans="1:20" x14ac:dyDescent="0.25">
      <c r="A59" s="21" t="s">
        <v>58</v>
      </c>
      <c r="B59" s="22">
        <v>606496</v>
      </c>
      <c r="C59" s="22">
        <v>621170</v>
      </c>
      <c r="D59" s="23">
        <f>+C59-B59</f>
        <v>14674</v>
      </c>
      <c r="E59" s="22">
        <v>872892</v>
      </c>
      <c r="F59" s="22"/>
      <c r="G59" s="22"/>
      <c r="H59" s="22">
        <f t="shared" si="3"/>
        <v>0</v>
      </c>
    </row>
    <row r="60" spans="1:20" x14ac:dyDescent="0.25">
      <c r="A60" s="21" t="s">
        <v>59</v>
      </c>
      <c r="B60" s="22">
        <f>899802+40121</f>
        <v>939923</v>
      </c>
      <c r="C60" s="22">
        <v>401950</v>
      </c>
      <c r="D60" s="23">
        <f>+C60-B60</f>
        <v>-537973</v>
      </c>
      <c r="E60" s="22">
        <f>685250+63000</f>
        <v>748250</v>
      </c>
      <c r="F60" s="22">
        <v>596419</v>
      </c>
      <c r="G60" s="22">
        <v>577344</v>
      </c>
      <c r="H60" s="22">
        <f t="shared" si="3"/>
        <v>-19075</v>
      </c>
    </row>
    <row r="61" spans="1:20" x14ac:dyDescent="0.25">
      <c r="A61" s="21" t="s">
        <v>60</v>
      </c>
      <c r="B61" s="22">
        <f>17013+281420+351218+212400+628117+628376+514911</f>
        <v>2633455</v>
      </c>
      <c r="C61" s="22">
        <f>282700+409112+262585</f>
        <v>954397</v>
      </c>
      <c r="D61" s="23">
        <f>+C61-B61</f>
        <v>-1679058</v>
      </c>
      <c r="E61" s="22">
        <v>227336</v>
      </c>
      <c r="F61" s="22">
        <v>82216</v>
      </c>
      <c r="G61" s="22">
        <f>5000+5000+329699</f>
        <v>339699</v>
      </c>
      <c r="H61" s="22">
        <f t="shared" si="3"/>
        <v>257483</v>
      </c>
    </row>
    <row r="62" spans="1:20" s="9" customFormat="1" ht="14.45" hidden="1" x14ac:dyDescent="0.3">
      <c r="A62" t="s">
        <v>62</v>
      </c>
      <c r="B62" s="9">
        <v>94752690</v>
      </c>
      <c r="C62" s="9">
        <v>92210483</v>
      </c>
      <c r="D62"/>
      <c r="E62" s="9">
        <v>92210483</v>
      </c>
      <c r="F62" s="9">
        <v>92210483</v>
      </c>
      <c r="G62" s="9">
        <v>92210483</v>
      </c>
      <c r="I62"/>
      <c r="J62"/>
      <c r="K62"/>
      <c r="L62"/>
      <c r="M62"/>
      <c r="N62"/>
      <c r="O62"/>
      <c r="P62"/>
      <c r="Q62"/>
      <c r="R62"/>
      <c r="S62"/>
      <c r="T62"/>
    </row>
    <row r="63" spans="1:20" s="9" customFormat="1" ht="14.45" hidden="1" x14ac:dyDescent="0.3">
      <c r="A63" t="s">
        <v>63</v>
      </c>
      <c r="C63" s="9">
        <v>82531991</v>
      </c>
      <c r="D63"/>
      <c r="E63" s="9">
        <v>82531991</v>
      </c>
      <c r="F63" s="9">
        <v>82531991</v>
      </c>
      <c r="G63" s="9">
        <v>82531991</v>
      </c>
      <c r="I63"/>
      <c r="J63"/>
      <c r="K63"/>
      <c r="L63"/>
      <c r="M63"/>
      <c r="N63"/>
      <c r="O63"/>
      <c r="P63"/>
      <c r="Q63"/>
      <c r="R63"/>
      <c r="S63"/>
      <c r="T63"/>
    </row>
    <row r="64" spans="1:20" s="9" customFormat="1" ht="14.45" hidden="1" x14ac:dyDescent="0.3">
      <c r="A64" t="s">
        <v>64</v>
      </c>
      <c r="C64" s="9">
        <f>+C62-C63</f>
        <v>9678492</v>
      </c>
      <c r="D64"/>
      <c r="E64" s="9">
        <f>+E62-E63</f>
        <v>9678492</v>
      </c>
      <c r="F64" s="9">
        <f>+F62-F63</f>
        <v>9678492</v>
      </c>
      <c r="G64" s="9">
        <f>+G62-G63</f>
        <v>9678492</v>
      </c>
      <c r="I64"/>
      <c r="J64"/>
      <c r="K64"/>
      <c r="L64"/>
      <c r="M64"/>
      <c r="N64"/>
      <c r="O64"/>
      <c r="P64"/>
      <c r="Q64"/>
      <c r="R64"/>
      <c r="S64"/>
      <c r="T64"/>
    </row>
    <row r="65" spans="1:20" s="9" customFormat="1" ht="14.45" hidden="1" x14ac:dyDescent="0.3">
      <c r="A65"/>
      <c r="B65"/>
      <c r="D65"/>
      <c r="I65"/>
      <c r="J65"/>
      <c r="K65"/>
      <c r="L65"/>
      <c r="M65"/>
      <c r="N65"/>
      <c r="O65"/>
      <c r="P65"/>
      <c r="Q65"/>
      <c r="R65"/>
      <c r="S65"/>
      <c r="T65"/>
    </row>
    <row r="66" spans="1:20" s="9" customFormat="1" ht="14.45" hidden="1" x14ac:dyDescent="0.3">
      <c r="A66" t="s">
        <v>65</v>
      </c>
      <c r="B66"/>
      <c r="C66" s="9">
        <v>49112915</v>
      </c>
      <c r="D66"/>
      <c r="E66" s="9">
        <v>49112915</v>
      </c>
      <c r="F66" s="9">
        <v>49112915</v>
      </c>
      <c r="G66" s="9">
        <v>49112915</v>
      </c>
      <c r="I66"/>
      <c r="J66"/>
      <c r="K66"/>
      <c r="L66"/>
      <c r="M66"/>
      <c r="N66"/>
      <c r="O66"/>
      <c r="P66"/>
      <c r="Q66"/>
      <c r="R66"/>
      <c r="S66"/>
      <c r="T66"/>
    </row>
    <row r="67" spans="1:20" s="9" customFormat="1" ht="14.45" hidden="1" x14ac:dyDescent="0.3">
      <c r="A67" t="s">
        <v>66</v>
      </c>
      <c r="B67"/>
      <c r="D67"/>
      <c r="I67"/>
      <c r="J67"/>
      <c r="K67"/>
      <c r="L67"/>
      <c r="M67"/>
      <c r="N67"/>
      <c r="O67"/>
      <c r="P67"/>
      <c r="Q67"/>
      <c r="R67"/>
      <c r="S67"/>
      <c r="T67"/>
    </row>
    <row r="68" spans="1:20" s="9" customFormat="1" ht="14.45" hidden="1" x14ac:dyDescent="0.3">
      <c r="A68"/>
      <c r="B68"/>
      <c r="D68"/>
      <c r="I68"/>
      <c r="J68"/>
      <c r="K68"/>
      <c r="L68"/>
      <c r="M68"/>
      <c r="N68"/>
      <c r="O68"/>
      <c r="P68"/>
      <c r="Q68"/>
      <c r="R68"/>
      <c r="S68"/>
      <c r="T68"/>
    </row>
    <row r="70" spans="1:20" ht="21.6" customHeight="1" x14ac:dyDescent="0.25">
      <c r="A70" s="24" t="s">
        <v>61</v>
      </c>
      <c r="B70" s="25">
        <f>SUM(B43:B61)</f>
        <v>92157423</v>
      </c>
      <c r="C70" s="25">
        <f t="shared" ref="C70:H70" si="4">SUM(C43:C61)</f>
        <v>91691354</v>
      </c>
      <c r="D70" s="25">
        <f t="shared" si="4"/>
        <v>-466069</v>
      </c>
      <c r="E70" s="25">
        <f t="shared" si="4"/>
        <v>99592512</v>
      </c>
      <c r="F70" s="25">
        <f t="shared" si="4"/>
        <v>101304601</v>
      </c>
      <c r="G70" s="25">
        <f t="shared" si="4"/>
        <v>103585994</v>
      </c>
      <c r="H70" s="25">
        <f t="shared" si="4"/>
        <v>2281393</v>
      </c>
    </row>
  </sheetData>
  <pageMargins left="0.45" right="0.2" top="0" bottom="0.25" header="0.3" footer="0.05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view="pageBreakPreview" topLeftCell="B34" zoomScale="60" zoomScaleNormal="100" workbookViewId="0">
      <selection activeCell="M72" sqref="M72"/>
    </sheetView>
  </sheetViews>
  <sheetFormatPr defaultRowHeight="15" x14ac:dyDescent="0.25"/>
  <cols>
    <col min="1" max="1" width="6.140625" style="36" customWidth="1"/>
    <col min="2" max="2" width="31" customWidth="1"/>
    <col min="3" max="3" width="17.5703125" customWidth="1"/>
    <col min="4" max="4" width="10.5703125" customWidth="1"/>
    <col min="5" max="5" width="17.7109375" customWidth="1"/>
    <col min="8" max="8" width="19.140625" customWidth="1"/>
    <col min="9" max="9" width="18.5703125" customWidth="1"/>
    <col min="13" max="13" width="17.7109375" customWidth="1"/>
  </cols>
  <sheetData>
    <row r="1" spans="1:17" ht="26.25" customHeight="1" x14ac:dyDescent="0.25">
      <c r="C1" s="64" t="s">
        <v>69</v>
      </c>
      <c r="D1" s="64"/>
      <c r="E1" s="64" t="s">
        <v>72</v>
      </c>
      <c r="F1" s="64"/>
      <c r="G1" s="64"/>
      <c r="H1" s="65" t="s">
        <v>80</v>
      </c>
      <c r="I1" s="67"/>
      <c r="J1" s="67"/>
      <c r="K1" s="67"/>
      <c r="L1" s="66"/>
      <c r="M1" s="65" t="s">
        <v>79</v>
      </c>
      <c r="N1" s="66"/>
    </row>
    <row r="2" spans="1:17" ht="30" x14ac:dyDescent="0.25">
      <c r="C2" s="38" t="s">
        <v>70</v>
      </c>
      <c r="D2" s="38" t="s">
        <v>71</v>
      </c>
      <c r="E2" s="38" t="s">
        <v>70</v>
      </c>
      <c r="F2" s="38" t="s">
        <v>71</v>
      </c>
      <c r="G2" s="38" t="s">
        <v>73</v>
      </c>
      <c r="H2" s="39" t="s">
        <v>74</v>
      </c>
      <c r="I2" s="39" t="s">
        <v>75</v>
      </c>
      <c r="J2" s="39" t="s">
        <v>76</v>
      </c>
      <c r="K2" s="40" t="s">
        <v>71</v>
      </c>
      <c r="L2" s="40" t="s">
        <v>73</v>
      </c>
      <c r="M2" s="40" t="s">
        <v>77</v>
      </c>
      <c r="N2" s="40" t="s">
        <v>78</v>
      </c>
      <c r="O2" s="37"/>
      <c r="P2" s="37"/>
      <c r="Q2" s="37"/>
    </row>
    <row r="3" spans="1:17" ht="23.25" customHeight="1" x14ac:dyDescent="0.25">
      <c r="A3" s="55"/>
      <c r="B3" s="68" t="s">
        <v>68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7" x14ac:dyDescent="0.25">
      <c r="A4" s="51">
        <v>1</v>
      </c>
      <c r="B4" s="30" t="str">
        <f>'2017'!A45</f>
        <v>Property Appraiser</v>
      </c>
      <c r="C4" s="52">
        <f>'2017'!E45</f>
        <v>2236392</v>
      </c>
      <c r="D4" s="58">
        <f>C4/C$66</f>
        <v>2.2455423154704644E-2</v>
      </c>
      <c r="E4" s="52">
        <f>'2017'!F45</f>
        <v>2321032</v>
      </c>
      <c r="F4" s="58">
        <f>E4/E$66</f>
        <v>2.2911417419234494E-2</v>
      </c>
      <c r="G4" s="53">
        <f>(E4-C4)/C4</f>
        <v>3.7846674464941749E-2</v>
      </c>
      <c r="H4" s="52">
        <v>2399565</v>
      </c>
      <c r="I4" s="52">
        <f>'2017'!G45</f>
        <v>2399565</v>
      </c>
      <c r="J4" s="53">
        <v>1</v>
      </c>
      <c r="K4" s="58">
        <f>I4/I$66</f>
        <v>2.3164956065392393E-2</v>
      </c>
      <c r="L4" s="53">
        <f>(I4-E4)/E4</f>
        <v>3.3835380124013797E-2</v>
      </c>
      <c r="M4" s="54">
        <f>I4-C4</f>
        <v>163173</v>
      </c>
      <c r="N4" s="53">
        <f>(I4-C4)/C4</f>
        <v>7.2962611205906663E-2</v>
      </c>
    </row>
    <row r="5" spans="1:17" x14ac:dyDescent="0.25">
      <c r="A5" s="41">
        <v>2</v>
      </c>
      <c r="B5" s="1" t="str">
        <f>'2017'!A46</f>
        <v>Tax Collector</v>
      </c>
      <c r="C5" s="42">
        <f>'2017'!E46</f>
        <v>1895000</v>
      </c>
      <c r="D5" s="58">
        <f t="shared" ref="D5:D8" si="0">C5/C$66</f>
        <v>1.9027534921500926E-2</v>
      </c>
      <c r="E5" s="42">
        <f>'2017'!F46</f>
        <v>1980000</v>
      </c>
      <c r="F5" s="58">
        <f t="shared" ref="F5:F9" si="1">E5/E$66</f>
        <v>1.9545015531920409E-2</v>
      </c>
      <c r="G5" s="44">
        <f t="shared" ref="G5:G52" si="2">(E5-C5)/C5</f>
        <v>4.4854881266490766E-2</v>
      </c>
      <c r="H5" s="42">
        <v>2260000</v>
      </c>
      <c r="I5" s="42">
        <f>'2017'!G46</f>
        <v>2260000</v>
      </c>
      <c r="J5" s="44">
        <v>1</v>
      </c>
      <c r="K5" s="58">
        <f t="shared" ref="K5:K9" si="3">I5/I$66</f>
        <v>2.1817621405457576E-2</v>
      </c>
      <c r="L5" s="44">
        <f t="shared" ref="L5:L52" si="4">(I5-E5)/E5</f>
        <v>0.14141414141414141</v>
      </c>
      <c r="M5" s="43">
        <f t="shared" ref="M5:M8" si="5">I5-C5</f>
        <v>365000</v>
      </c>
      <c r="N5" s="44">
        <f t="shared" ref="N5:N11" si="6">(I5-C5)/C5</f>
        <v>0.19261213720316622</v>
      </c>
    </row>
    <row r="6" spans="1:17" x14ac:dyDescent="0.25">
      <c r="A6" s="41">
        <v>3</v>
      </c>
      <c r="B6" s="1" t="str">
        <f>'2017'!A47</f>
        <v>Clerk of Circuit Court</v>
      </c>
      <c r="C6" s="42">
        <f>'2017'!E47</f>
        <v>1875000</v>
      </c>
      <c r="D6" s="58">
        <f t="shared" si="0"/>
        <v>1.8826716610983764E-2</v>
      </c>
      <c r="E6" s="42">
        <f>'2017'!F47</f>
        <v>1912300</v>
      </c>
      <c r="F6" s="58">
        <f t="shared" si="1"/>
        <v>1.8876733940248181E-2</v>
      </c>
      <c r="G6" s="44">
        <f t="shared" si="2"/>
        <v>1.9893333333333332E-2</v>
      </c>
      <c r="H6" s="42">
        <v>2291980</v>
      </c>
      <c r="I6" s="42">
        <f>'2017'!G47</f>
        <v>2291980</v>
      </c>
      <c r="J6" s="44">
        <v>1</v>
      </c>
      <c r="K6" s="58">
        <f t="shared" si="3"/>
        <v>2.2126350402159583E-2</v>
      </c>
      <c r="L6" s="44">
        <f t="shared" si="4"/>
        <v>0.19854625320294933</v>
      </c>
      <c r="M6" s="43">
        <f t="shared" si="5"/>
        <v>416980</v>
      </c>
      <c r="N6" s="44">
        <f t="shared" si="6"/>
        <v>0.22238933333333333</v>
      </c>
    </row>
    <row r="7" spans="1:17" x14ac:dyDescent="0.25">
      <c r="A7" s="41">
        <v>4</v>
      </c>
      <c r="B7" s="1" t="str">
        <f>'2017'!A48</f>
        <v>Supervisor of Elections</v>
      </c>
      <c r="C7" s="42">
        <f>'2017'!E48</f>
        <v>955412</v>
      </c>
      <c r="D7" s="58">
        <f t="shared" si="0"/>
        <v>9.5932111843910518E-3</v>
      </c>
      <c r="E7" s="42">
        <f>'2017'!F48</f>
        <v>1247539</v>
      </c>
      <c r="F7" s="58">
        <f t="shared" si="1"/>
        <v>1.2314731884685079E-2</v>
      </c>
      <c r="G7" s="44">
        <f t="shared" si="2"/>
        <v>0.30576023746823361</v>
      </c>
      <c r="H7" s="42">
        <v>1201722</v>
      </c>
      <c r="I7" s="42">
        <f>'2017'!G48</f>
        <v>1201722</v>
      </c>
      <c r="J7" s="44">
        <v>1</v>
      </c>
      <c r="K7" s="58">
        <f t="shared" si="3"/>
        <v>1.1601201606464287E-2</v>
      </c>
      <c r="L7" s="44">
        <f t="shared" si="4"/>
        <v>-3.6725905963661258E-2</v>
      </c>
      <c r="M7" s="43">
        <f t="shared" si="5"/>
        <v>246310</v>
      </c>
      <c r="N7" s="44">
        <f t="shared" si="6"/>
        <v>0.25780500977588727</v>
      </c>
    </row>
    <row r="8" spans="1:17" x14ac:dyDescent="0.25">
      <c r="A8" s="41">
        <v>5</v>
      </c>
      <c r="B8" s="1" t="str">
        <f>'2017'!A49</f>
        <v>Sheriff</v>
      </c>
      <c r="C8" s="42">
        <f>'2017'!E49</f>
        <v>41339294</v>
      </c>
      <c r="D8" s="58">
        <f t="shared" si="0"/>
        <v>0.41508435895260881</v>
      </c>
      <c r="E8" s="42">
        <f>'2017'!F49</f>
        <v>42918246</v>
      </c>
      <c r="F8" s="58">
        <f t="shared" si="1"/>
        <v>0.4236554468044349</v>
      </c>
      <c r="G8" s="44">
        <f t="shared" si="2"/>
        <v>3.8194943532417362E-2</v>
      </c>
      <c r="H8" s="42">
        <v>44632781</v>
      </c>
      <c r="I8" s="42">
        <f>'2017'!G49</f>
        <v>42918246</v>
      </c>
      <c r="J8" s="44">
        <f t="shared" ref="J8:J52" si="7">(I8-H8)/H8</f>
        <v>-3.8414254312318118E-2</v>
      </c>
      <c r="K8" s="58">
        <f t="shared" si="3"/>
        <v>0.41432479761694424</v>
      </c>
      <c r="L8" s="44">
        <f t="shared" si="4"/>
        <v>0</v>
      </c>
      <c r="M8" s="43">
        <f t="shared" si="5"/>
        <v>1578952</v>
      </c>
      <c r="N8" s="44">
        <f t="shared" si="6"/>
        <v>3.8194943532417362E-2</v>
      </c>
    </row>
    <row r="9" spans="1:17" ht="29.25" customHeight="1" x14ac:dyDescent="0.25">
      <c r="A9" s="46"/>
      <c r="B9" s="47" t="s">
        <v>81</v>
      </c>
      <c r="C9" s="43">
        <f>SUM(C4:C8)</f>
        <v>48301098</v>
      </c>
      <c r="D9" s="58">
        <f>C9/C$66</f>
        <v>0.4849872448241892</v>
      </c>
      <c r="E9" s="43">
        <f>SUM(E4:E8)</f>
        <v>50379117</v>
      </c>
      <c r="F9" s="58">
        <f t="shared" si="1"/>
        <v>0.49730334558052303</v>
      </c>
      <c r="G9" s="44">
        <f t="shared" si="2"/>
        <v>4.3022189681899158E-2</v>
      </c>
      <c r="H9" s="43">
        <f>SUM(H4:H8)</f>
        <v>52786048</v>
      </c>
      <c r="I9" s="43">
        <f>SUM(I4:I8)</f>
        <v>51071513</v>
      </c>
      <c r="J9" s="44">
        <f t="shared" si="7"/>
        <v>-3.2480836602884158E-2</v>
      </c>
      <c r="K9" s="58">
        <f t="shared" si="3"/>
        <v>0.49303492709641805</v>
      </c>
      <c r="L9" s="44">
        <f t="shared" si="4"/>
        <v>1.3743710514021117E-2</v>
      </c>
      <c r="M9" s="43">
        <f>SUM(M4:M8)</f>
        <v>2770415</v>
      </c>
      <c r="N9" s="44">
        <f t="shared" si="6"/>
        <v>5.73571847165876E-2</v>
      </c>
    </row>
    <row r="10" spans="1:17" ht="29.25" customHeight="1" x14ac:dyDescent="0.25">
      <c r="A10" s="48"/>
      <c r="B10" s="49" t="s">
        <v>82</v>
      </c>
      <c r="C10" s="49"/>
      <c r="D10" s="59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1:17" x14ac:dyDescent="0.25">
      <c r="A11" s="36">
        <v>1</v>
      </c>
      <c r="B11" t="str">
        <f>'2017'!A2</f>
        <v>Board of County Commissioners</v>
      </c>
      <c r="C11" s="42">
        <f>'2017'!E2</f>
        <v>1280703</v>
      </c>
      <c r="D11" s="58">
        <f t="shared" ref="D11:D52" si="8">C11/C$66</f>
        <v>1.2859430636712929E-2</v>
      </c>
      <c r="E11" s="42">
        <f>'2017'!F2</f>
        <v>1321273</v>
      </c>
      <c r="F11" s="58">
        <f>E11/E$66</f>
        <v>1.3042576417629837E-2</v>
      </c>
      <c r="G11" s="44">
        <f t="shared" si="2"/>
        <v>3.1677914395453123E-2</v>
      </c>
      <c r="H11" s="42">
        <v>1333974</v>
      </c>
      <c r="I11" s="42">
        <f>'2017'!G2</f>
        <v>1295619</v>
      </c>
      <c r="J11" s="44">
        <f t="shared" si="7"/>
        <v>-2.8752434455244256E-2</v>
      </c>
      <c r="K11" s="58">
        <f t="shared" ref="K11:K52" si="9">I11/I$66</f>
        <v>1.2507665852972362E-2</v>
      </c>
      <c r="L11" s="44">
        <f t="shared" si="4"/>
        <v>-1.9416123692832594E-2</v>
      </c>
      <c r="M11" s="43">
        <f t="shared" ref="M11" si="10">I11-C11</f>
        <v>14916</v>
      </c>
      <c r="N11" s="44">
        <f t="shared" si="6"/>
        <v>1.1646728398387448E-2</v>
      </c>
    </row>
    <row r="12" spans="1:17" x14ac:dyDescent="0.25">
      <c r="A12" s="36">
        <v>2</v>
      </c>
      <c r="B12" t="str">
        <f>'2017'!A3</f>
        <v>County Administration</v>
      </c>
      <c r="C12" s="42">
        <f>'2017'!E3</f>
        <v>460601</v>
      </c>
      <c r="D12" s="58">
        <f t="shared" si="8"/>
        <v>4.6248557321257244E-3</v>
      </c>
      <c r="E12" s="42">
        <f>'2017'!F3</f>
        <v>508577</v>
      </c>
      <c r="F12" s="58">
        <f t="shared" ref="F12:F52" si="11">E12/E$66</f>
        <v>5.0202754364532766E-3</v>
      </c>
      <c r="G12" s="44">
        <f t="shared" si="2"/>
        <v>0.10415956543733079</v>
      </c>
      <c r="H12" s="42">
        <v>342914</v>
      </c>
      <c r="I12" s="42">
        <f>'2017'!G3</f>
        <v>326494</v>
      </c>
      <c r="J12" s="44">
        <f t="shared" si="7"/>
        <v>-4.7883725948780161E-2</v>
      </c>
      <c r="K12" s="58">
        <f t="shared" si="9"/>
        <v>3.1519126031652502E-3</v>
      </c>
      <c r="L12" s="44">
        <f t="shared" si="4"/>
        <v>-0.35802444860856864</v>
      </c>
      <c r="M12" s="43">
        <f t="shared" ref="M12:M52" si="12">I12-C12</f>
        <v>-134107</v>
      </c>
      <c r="N12" s="44">
        <f t="shared" ref="N12:N52" si="13">(I12-C12)/C12</f>
        <v>-0.29115655415424629</v>
      </c>
    </row>
    <row r="13" spans="1:17" x14ac:dyDescent="0.25">
      <c r="A13" s="36">
        <v>3</v>
      </c>
      <c r="B13" t="str">
        <f>'2017'!A4</f>
        <v>Office of Public Relations</v>
      </c>
      <c r="C13" s="42">
        <f>'2017'!E4</f>
        <v>0</v>
      </c>
      <c r="D13" s="58">
        <f t="shared" si="8"/>
        <v>0</v>
      </c>
      <c r="E13" s="42">
        <f>'2017'!F4</f>
        <v>0</v>
      </c>
      <c r="F13" s="58">
        <f t="shared" si="11"/>
        <v>0</v>
      </c>
      <c r="G13" s="44"/>
      <c r="H13" s="42">
        <v>543407</v>
      </c>
      <c r="I13" s="42">
        <f>'2017'!G4</f>
        <v>406215</v>
      </c>
      <c r="J13" s="44">
        <f t="shared" si="7"/>
        <v>-0.25246638339219041</v>
      </c>
      <c r="K13" s="58">
        <f t="shared" si="9"/>
        <v>3.9215243713353757E-3</v>
      </c>
      <c r="L13" s="44"/>
      <c r="M13" s="43">
        <f t="shared" si="12"/>
        <v>406215</v>
      </c>
      <c r="N13" s="44"/>
    </row>
    <row r="14" spans="1:17" x14ac:dyDescent="0.25">
      <c r="A14" s="36">
        <v>4</v>
      </c>
      <c r="B14" t="str">
        <f>'2017'!A5</f>
        <v>OMB</v>
      </c>
      <c r="C14" s="42">
        <f>'2017'!E5</f>
        <v>305685</v>
      </c>
      <c r="D14" s="58">
        <f t="shared" si="8"/>
        <v>3.0693572625219052E-3</v>
      </c>
      <c r="E14" s="42">
        <f>'2017'!F5</f>
        <v>483115</v>
      </c>
      <c r="F14" s="58">
        <f t="shared" si="11"/>
        <v>4.7689344336887523E-3</v>
      </c>
      <c r="G14" s="44">
        <f t="shared" si="2"/>
        <v>0.58043410700557763</v>
      </c>
      <c r="H14" s="42">
        <v>463032</v>
      </c>
      <c r="I14" s="42">
        <f>'2017'!G5</f>
        <v>387836</v>
      </c>
      <c r="J14" s="44">
        <f t="shared" si="7"/>
        <v>-0.16239914303978992</v>
      </c>
      <c r="K14" s="58">
        <f t="shared" si="9"/>
        <v>3.7440969094721436E-3</v>
      </c>
      <c r="L14" s="44">
        <f t="shared" si="4"/>
        <v>-0.19721805367252104</v>
      </c>
      <c r="M14" s="43">
        <f t="shared" si="12"/>
        <v>82151</v>
      </c>
      <c r="N14" s="44">
        <f t="shared" si="13"/>
        <v>0.26874396846426879</v>
      </c>
    </row>
    <row r="15" spans="1:17" x14ac:dyDescent="0.25">
      <c r="A15" s="36">
        <v>5</v>
      </c>
      <c r="B15" t="str">
        <f>'2017'!A6</f>
        <v>County Attorneys Office</v>
      </c>
      <c r="C15" s="42">
        <f>'2017'!E6</f>
        <v>789740</v>
      </c>
      <c r="D15" s="58">
        <f t="shared" si="8"/>
        <v>7.9297126273911028E-3</v>
      </c>
      <c r="E15" s="42">
        <f>'2017'!F6</f>
        <v>844648</v>
      </c>
      <c r="F15" s="58">
        <f t="shared" si="11"/>
        <v>8.3377062015179346E-3</v>
      </c>
      <c r="G15" s="44">
        <f t="shared" si="2"/>
        <v>6.9526679666725752E-2</v>
      </c>
      <c r="H15" s="42">
        <v>990764</v>
      </c>
      <c r="I15" s="42">
        <f>'2017'!G6</f>
        <v>976474</v>
      </c>
      <c r="J15" s="44">
        <f t="shared" si="7"/>
        <v>-1.4423212793359468E-2</v>
      </c>
      <c r="K15" s="58">
        <f t="shared" si="9"/>
        <v>9.4266991346339743E-3</v>
      </c>
      <c r="L15" s="44">
        <f t="shared" si="4"/>
        <v>0.15607211524800862</v>
      </c>
      <c r="M15" s="43">
        <f t="shared" si="12"/>
        <v>186734</v>
      </c>
      <c r="N15" s="44">
        <f t="shared" si="13"/>
        <v>0.236449970876491</v>
      </c>
    </row>
    <row r="16" spans="1:17" x14ac:dyDescent="0.25">
      <c r="A16" s="36">
        <v>6</v>
      </c>
      <c r="B16" t="str">
        <f>'2017'!A7</f>
        <v>Human Resources</v>
      </c>
      <c r="C16" s="42">
        <f>'2017'!E7</f>
        <v>386020</v>
      </c>
      <c r="D16" s="58">
        <f t="shared" si="8"/>
        <v>3.8759942112917083E-3</v>
      </c>
      <c r="E16" s="42">
        <f>'2017'!F7</f>
        <v>536012</v>
      </c>
      <c r="F16" s="58">
        <f t="shared" si="11"/>
        <v>5.2910923562099615E-3</v>
      </c>
      <c r="G16" s="44">
        <f t="shared" si="2"/>
        <v>0.38856017822910732</v>
      </c>
      <c r="H16" s="42">
        <v>484701</v>
      </c>
      <c r="I16" s="42">
        <f>'2017'!G7</f>
        <v>426861</v>
      </c>
      <c r="J16" s="44">
        <f t="shared" si="7"/>
        <v>-0.11933129908954181</v>
      </c>
      <c r="K16" s="58">
        <f t="shared" si="9"/>
        <v>4.1208370313075334E-3</v>
      </c>
      <c r="L16" s="44">
        <f t="shared" si="4"/>
        <v>-0.20363536637239465</v>
      </c>
      <c r="M16" s="43">
        <f t="shared" si="12"/>
        <v>40841</v>
      </c>
      <c r="N16" s="44">
        <f t="shared" si="13"/>
        <v>0.10580021760530542</v>
      </c>
    </row>
    <row r="17" spans="1:14" x14ac:dyDescent="0.25">
      <c r="A17" s="36">
        <v>7</v>
      </c>
      <c r="B17" t="str">
        <f>'2017'!A8</f>
        <v>Tech Services</v>
      </c>
      <c r="C17" s="42">
        <f>'2017'!E8</f>
        <v>2577076</v>
      </c>
      <c r="D17" s="58">
        <f t="shared" si="8"/>
        <v>2.5876202419716051E-2</v>
      </c>
      <c r="E17" s="42">
        <f>'2017'!F8</f>
        <v>2748051</v>
      </c>
      <c r="F17" s="58">
        <f t="shared" si="11"/>
        <v>2.7126615897732027E-2</v>
      </c>
      <c r="G17" s="44">
        <f t="shared" si="2"/>
        <v>6.6344570358033678E-2</v>
      </c>
      <c r="H17" s="42">
        <v>3485427</v>
      </c>
      <c r="I17" s="42">
        <f>'2017'!G8</f>
        <v>2418622</v>
      </c>
      <c r="J17" s="44">
        <f t="shared" si="7"/>
        <v>-0.30607584092279083</v>
      </c>
      <c r="K17" s="58">
        <f t="shared" si="9"/>
        <v>2.3348928813677262E-2</v>
      </c>
      <c r="L17" s="44">
        <f t="shared" si="4"/>
        <v>-0.11987732396523937</v>
      </c>
      <c r="M17" s="43">
        <f t="shared" si="12"/>
        <v>-158454</v>
      </c>
      <c r="N17" s="44">
        <f t="shared" si="13"/>
        <v>-6.1485963161350306E-2</v>
      </c>
    </row>
    <row r="18" spans="1:14" x14ac:dyDescent="0.25">
      <c r="A18" s="36">
        <v>8</v>
      </c>
      <c r="B18" t="str">
        <f>'2017'!A9</f>
        <v>Engineering</v>
      </c>
      <c r="C18" s="42">
        <f>'2017'!E9</f>
        <v>0</v>
      </c>
      <c r="D18" s="58">
        <f t="shared" si="8"/>
        <v>0</v>
      </c>
      <c r="E18" s="42">
        <f>'2017'!F9</f>
        <v>0</v>
      </c>
      <c r="F18" s="58">
        <f t="shared" si="11"/>
        <v>0</v>
      </c>
      <c r="G18" s="44"/>
      <c r="H18" s="42"/>
      <c r="I18" s="42">
        <f>'2017'!G9</f>
        <v>0</v>
      </c>
      <c r="J18" s="44"/>
      <c r="K18" s="58">
        <f t="shared" si="9"/>
        <v>0</v>
      </c>
      <c r="L18" s="44"/>
      <c r="M18" s="43">
        <f t="shared" si="12"/>
        <v>0</v>
      </c>
      <c r="N18" s="44"/>
    </row>
    <row r="19" spans="1:14" x14ac:dyDescent="0.25">
      <c r="A19" s="36">
        <v>9</v>
      </c>
      <c r="B19" t="str">
        <f>'2017'!A10</f>
        <v>Insurance Costs</v>
      </c>
      <c r="C19" s="42">
        <f>'2017'!E10</f>
        <v>876700</v>
      </c>
      <c r="D19" s="58">
        <f t="shared" si="8"/>
        <v>8.8028706415197167E-3</v>
      </c>
      <c r="E19" s="42">
        <f>'2017'!F10</f>
        <v>1202500</v>
      </c>
      <c r="F19" s="58">
        <f t="shared" si="11"/>
        <v>1.1870142008653684E-2</v>
      </c>
      <c r="G19" s="44">
        <f t="shared" si="2"/>
        <v>0.37162085091821606</v>
      </c>
      <c r="H19" s="42">
        <v>1220000</v>
      </c>
      <c r="I19" s="42">
        <f>'2017'!G10</f>
        <v>1220000</v>
      </c>
      <c r="J19" s="44">
        <f t="shared" si="7"/>
        <v>0</v>
      </c>
      <c r="K19" s="58">
        <f t="shared" si="9"/>
        <v>1.177765403303462E-2</v>
      </c>
      <c r="L19" s="44">
        <f t="shared" si="4"/>
        <v>1.4553014553014554E-2</v>
      </c>
      <c r="M19" s="43">
        <f t="shared" si="12"/>
        <v>343300</v>
      </c>
      <c r="N19" s="44">
        <f t="shared" si="13"/>
        <v>0.39158206912284704</v>
      </c>
    </row>
    <row r="20" spans="1:14" x14ac:dyDescent="0.25">
      <c r="A20" s="36">
        <v>10</v>
      </c>
      <c r="B20" t="str">
        <f>'2017'!A11</f>
        <v>Purchasing and Contracts</v>
      </c>
      <c r="C20" s="42">
        <f>'2017'!E11</f>
        <v>434460</v>
      </c>
      <c r="D20" s="58">
        <f t="shared" si="8"/>
        <v>4.3623761593642703E-3</v>
      </c>
      <c r="E20" s="42">
        <f>'2017'!F11</f>
        <v>666046</v>
      </c>
      <c r="F20" s="58">
        <f t="shared" si="11"/>
        <v>6.57468657321892E-3</v>
      </c>
      <c r="G20" s="44">
        <f t="shared" si="2"/>
        <v>0.53304331814206141</v>
      </c>
      <c r="H20" s="42">
        <v>672285</v>
      </c>
      <c r="I20" s="42">
        <f>'2017'!G11</f>
        <v>594058</v>
      </c>
      <c r="J20" s="44">
        <f t="shared" si="7"/>
        <v>-0.11635987713544108</v>
      </c>
      <c r="K20" s="58">
        <f t="shared" si="9"/>
        <v>5.7349259012758041E-3</v>
      </c>
      <c r="L20" s="44">
        <f t="shared" si="4"/>
        <v>-0.10808262492380406</v>
      </c>
      <c r="M20" s="43">
        <f t="shared" si="12"/>
        <v>159598</v>
      </c>
      <c r="N20" s="44">
        <f t="shared" si="13"/>
        <v>0.36734797219536897</v>
      </c>
    </row>
    <row r="21" spans="1:14" x14ac:dyDescent="0.25">
      <c r="A21" s="36">
        <v>11</v>
      </c>
      <c r="B21" t="str">
        <f>'2017'!A12</f>
        <v>Animal Services</v>
      </c>
      <c r="C21" s="42">
        <f>'2017'!E12</f>
        <v>755555</v>
      </c>
      <c r="D21" s="58">
        <f t="shared" si="8"/>
        <v>7.5864639301396475E-3</v>
      </c>
      <c r="E21" s="42">
        <f>'2017'!F12</f>
        <v>882265</v>
      </c>
      <c r="F21" s="58">
        <f t="shared" si="11"/>
        <v>8.7090318829645252E-3</v>
      </c>
      <c r="G21" s="44">
        <f t="shared" si="2"/>
        <v>0.16770453507686403</v>
      </c>
      <c r="H21" s="42">
        <v>1015077</v>
      </c>
      <c r="I21" s="42">
        <f>'2017'!G12</f>
        <v>881072</v>
      </c>
      <c r="J21" s="44">
        <f t="shared" si="7"/>
        <v>-0.13201461563999578</v>
      </c>
      <c r="K21" s="58">
        <f t="shared" si="9"/>
        <v>8.5057058968802286E-3</v>
      </c>
      <c r="L21" s="44">
        <f t="shared" si="4"/>
        <v>-1.3522014360764622E-3</v>
      </c>
      <c r="M21" s="43">
        <f t="shared" si="12"/>
        <v>125517</v>
      </c>
      <c r="N21" s="44">
        <f t="shared" si="13"/>
        <v>0.1661255633276201</v>
      </c>
    </row>
    <row r="22" spans="1:14" x14ac:dyDescent="0.25">
      <c r="A22" s="36">
        <v>12</v>
      </c>
      <c r="B22" t="str">
        <f>'2017'!A13</f>
        <v>Waterway/Port Authority</v>
      </c>
      <c r="C22" s="42">
        <f>'2017'!E13</f>
        <v>9900</v>
      </c>
      <c r="D22" s="58">
        <f t="shared" si="8"/>
        <v>9.9405063705994284E-5</v>
      </c>
      <c r="E22" s="42">
        <f>'2017'!F13</f>
        <v>0</v>
      </c>
      <c r="F22" s="58">
        <f t="shared" si="11"/>
        <v>0</v>
      </c>
      <c r="G22" s="44">
        <f t="shared" si="2"/>
        <v>-1</v>
      </c>
      <c r="H22" s="42"/>
      <c r="I22" s="42">
        <f>'2017'!G13</f>
        <v>0</v>
      </c>
      <c r="J22" s="44"/>
      <c r="K22" s="58">
        <f t="shared" si="9"/>
        <v>0</v>
      </c>
      <c r="L22" s="44"/>
      <c r="M22" s="43">
        <f t="shared" si="12"/>
        <v>-9900</v>
      </c>
      <c r="N22" s="44">
        <f t="shared" si="13"/>
        <v>-1</v>
      </c>
    </row>
    <row r="23" spans="1:14" x14ac:dyDescent="0.25">
      <c r="A23" s="36">
        <v>13</v>
      </c>
      <c r="B23" t="str">
        <f>'2017'!A14</f>
        <v>Aquatic Services</v>
      </c>
      <c r="C23" s="42">
        <f>'2017'!E14</f>
        <v>0</v>
      </c>
      <c r="D23" s="58">
        <f t="shared" si="8"/>
        <v>0</v>
      </c>
      <c r="E23" s="42">
        <f>'2017'!F14</f>
        <v>136515</v>
      </c>
      <c r="F23" s="58">
        <f t="shared" si="11"/>
        <v>1.3475695936061185E-3</v>
      </c>
      <c r="G23" s="44"/>
      <c r="H23" s="42">
        <v>658117</v>
      </c>
      <c r="I23" s="42">
        <f>'2017'!G14</f>
        <v>211790</v>
      </c>
      <c r="J23" s="44">
        <f t="shared" si="7"/>
        <v>-0.67818792099277181</v>
      </c>
      <c r="K23" s="58">
        <f t="shared" si="9"/>
        <v>2.0445814325052479E-3</v>
      </c>
      <c r="L23" s="44">
        <f t="shared" si="4"/>
        <v>0.5514046075522836</v>
      </c>
      <c r="M23" s="43">
        <f t="shared" si="12"/>
        <v>211790</v>
      </c>
      <c r="N23" s="44"/>
    </row>
    <row r="24" spans="1:14" x14ac:dyDescent="0.25">
      <c r="A24" s="36">
        <v>14</v>
      </c>
      <c r="B24" t="str">
        <f>'2017'!A15</f>
        <v>MLK Compound</v>
      </c>
      <c r="C24" s="42">
        <f>'2017'!E15</f>
        <v>52665</v>
      </c>
      <c r="D24" s="58">
        <f t="shared" si="8"/>
        <v>5.2880481616931205E-4</v>
      </c>
      <c r="E24" s="42">
        <f>'2017'!F15</f>
        <v>100000</v>
      </c>
      <c r="F24" s="58">
        <f t="shared" si="11"/>
        <v>9.8712199656163691E-4</v>
      </c>
      <c r="G24" s="44">
        <f t="shared" si="2"/>
        <v>0.89879426564131781</v>
      </c>
      <c r="H24" s="42">
        <v>75000</v>
      </c>
      <c r="I24" s="42">
        <f>'2017'!G15</f>
        <v>0</v>
      </c>
      <c r="J24" s="44">
        <f t="shared" si="7"/>
        <v>-1</v>
      </c>
      <c r="K24" s="58">
        <f t="shared" si="9"/>
        <v>0</v>
      </c>
      <c r="L24" s="44">
        <f t="shared" si="4"/>
        <v>-1</v>
      </c>
      <c r="M24" s="43">
        <f t="shared" si="12"/>
        <v>-52665</v>
      </c>
      <c r="N24" s="44">
        <f t="shared" si="13"/>
        <v>-1</v>
      </c>
    </row>
    <row r="25" spans="1:14" x14ac:dyDescent="0.25">
      <c r="A25" s="36">
        <v>14</v>
      </c>
      <c r="B25" t="str">
        <f>'2017'!A16</f>
        <v>Code Enforcement</v>
      </c>
      <c r="C25" s="42">
        <f>'2017'!E16</f>
        <v>578155</v>
      </c>
      <c r="D25" s="58">
        <f t="shared" si="8"/>
        <v>5.8052055158524371E-3</v>
      </c>
      <c r="E25" s="42">
        <f>'2017'!F16</f>
        <v>706446</v>
      </c>
      <c r="F25" s="58">
        <f t="shared" si="11"/>
        <v>6.9734838598298219E-3</v>
      </c>
      <c r="G25" s="44">
        <f t="shared" si="2"/>
        <v>0.22189724208905917</v>
      </c>
      <c r="H25" s="42">
        <v>690633</v>
      </c>
      <c r="I25" s="42">
        <f>'2017'!G16</f>
        <v>652790</v>
      </c>
      <c r="J25" s="44">
        <f t="shared" si="7"/>
        <v>-5.4794659392180797E-2</v>
      </c>
      <c r="K25" s="58">
        <f t="shared" si="9"/>
        <v>6.3019137510038278E-3</v>
      </c>
      <c r="L25" s="44">
        <f t="shared" si="4"/>
        <v>-7.5952018979511524E-2</v>
      </c>
      <c r="M25" s="43">
        <f t="shared" si="12"/>
        <v>74635</v>
      </c>
      <c r="N25" s="44">
        <f t="shared" si="13"/>
        <v>0.12909167956689815</v>
      </c>
    </row>
    <row r="26" spans="1:14" x14ac:dyDescent="0.25">
      <c r="A26" s="36">
        <v>14</v>
      </c>
      <c r="B26" t="str">
        <f>'2017'!A17</f>
        <v>Unsafe Buildings</v>
      </c>
      <c r="C26" s="42">
        <f>'2017'!E17</f>
        <v>193012</v>
      </c>
      <c r="D26" s="58">
        <f t="shared" si="8"/>
        <v>1.938017187476906E-3</v>
      </c>
      <c r="E26" s="42">
        <f>'2017'!F17</f>
        <v>175317</v>
      </c>
      <c r="F26" s="58">
        <f t="shared" si="11"/>
        <v>1.7305926707119649E-3</v>
      </c>
      <c r="G26" s="44">
        <f t="shared" si="2"/>
        <v>-9.1678237622531245E-2</v>
      </c>
      <c r="H26" s="42">
        <v>225935</v>
      </c>
      <c r="I26" s="42">
        <f>'2017'!G17</f>
        <v>0</v>
      </c>
      <c r="J26" s="44">
        <f t="shared" si="7"/>
        <v>-1</v>
      </c>
      <c r="K26" s="58">
        <f t="shared" si="9"/>
        <v>0</v>
      </c>
      <c r="L26" s="44">
        <f t="shared" si="4"/>
        <v>-1</v>
      </c>
      <c r="M26" s="43">
        <f t="shared" si="12"/>
        <v>-193012</v>
      </c>
      <c r="N26" s="44">
        <f t="shared" si="13"/>
        <v>-1</v>
      </c>
    </row>
    <row r="27" spans="1:14" x14ac:dyDescent="0.25">
      <c r="A27" s="36">
        <v>14</v>
      </c>
      <c r="B27" t="str">
        <f>'2017'!A18</f>
        <v>Facilities Maint</v>
      </c>
      <c r="C27" s="42">
        <f>'2017'!E18</f>
        <v>2887123</v>
      </c>
      <c r="D27" s="58">
        <f t="shared" si="8"/>
        <v>2.8989358155761751E-2</v>
      </c>
      <c r="E27" s="42">
        <f>'2017'!F18</f>
        <v>3266235</v>
      </c>
      <c r="F27" s="58">
        <f t="shared" si="11"/>
        <v>3.2241724144394981E-2</v>
      </c>
      <c r="G27" s="44">
        <f t="shared" si="2"/>
        <v>0.13131134350701373</v>
      </c>
      <c r="H27" s="42">
        <v>5415100</v>
      </c>
      <c r="I27" s="42">
        <f>'2017'!G18</f>
        <v>2856567</v>
      </c>
      <c r="J27" s="44">
        <f t="shared" si="7"/>
        <v>-0.47248120994995474</v>
      </c>
      <c r="K27" s="58">
        <f t="shared" si="9"/>
        <v>2.7576768728019351E-2</v>
      </c>
      <c r="L27" s="44">
        <f t="shared" si="4"/>
        <v>-0.12542514546565081</v>
      </c>
      <c r="M27" s="43">
        <f t="shared" si="12"/>
        <v>-30556</v>
      </c>
      <c r="N27" s="44">
        <f t="shared" si="13"/>
        <v>-1.0583546319294328E-2</v>
      </c>
    </row>
    <row r="28" spans="1:14" x14ac:dyDescent="0.25">
      <c r="A28" s="36">
        <v>14</v>
      </c>
      <c r="B28" t="str">
        <f>'2017'!A19</f>
        <v>Airport/Ind Park Transfer</v>
      </c>
      <c r="C28" s="42">
        <f>'2017'!E19</f>
        <v>44854</v>
      </c>
      <c r="D28" s="58">
        <f t="shared" si="8"/>
        <v>4.5037522499683511E-4</v>
      </c>
      <c r="E28" s="42">
        <f>'2017'!F19</f>
        <v>44854</v>
      </c>
      <c r="F28" s="58">
        <f t="shared" si="11"/>
        <v>4.4276370033775663E-4</v>
      </c>
      <c r="G28" s="44">
        <f t="shared" si="2"/>
        <v>0</v>
      </c>
      <c r="H28" s="42">
        <v>46314</v>
      </c>
      <c r="I28" s="42">
        <f>'2017'!G19</f>
        <v>46314</v>
      </c>
      <c r="J28" s="44">
        <f t="shared" si="7"/>
        <v>0</v>
      </c>
      <c r="K28" s="58">
        <f t="shared" si="9"/>
        <v>4.4710677777538149E-4</v>
      </c>
      <c r="L28" s="44">
        <f t="shared" si="4"/>
        <v>3.2550051277478037E-2</v>
      </c>
      <c r="M28" s="43">
        <f t="shared" si="12"/>
        <v>1460</v>
      </c>
      <c r="N28" s="44">
        <f t="shared" si="13"/>
        <v>3.2550051277478037E-2</v>
      </c>
    </row>
    <row r="29" spans="1:14" x14ac:dyDescent="0.25">
      <c r="A29" s="36">
        <v>14</v>
      </c>
      <c r="B29" t="str">
        <f>'2017'!A20</f>
        <v>Planning</v>
      </c>
      <c r="C29" s="42">
        <f>'2017'!E20</f>
        <v>610679</v>
      </c>
      <c r="D29" s="58">
        <f t="shared" si="8"/>
        <v>6.131776252415443E-3</v>
      </c>
      <c r="E29" s="42">
        <f>'2017'!F20</f>
        <v>672510</v>
      </c>
      <c r="F29" s="58">
        <f t="shared" si="11"/>
        <v>6.6384941390766642E-3</v>
      </c>
      <c r="G29" s="44">
        <f t="shared" si="2"/>
        <v>0.10124959266652366</v>
      </c>
      <c r="H29" s="42">
        <v>875827</v>
      </c>
      <c r="I29" s="42">
        <f>'2017'!G20</f>
        <v>753688</v>
      </c>
      <c r="J29" s="44">
        <f t="shared" si="7"/>
        <v>-0.13945562308538101</v>
      </c>
      <c r="K29" s="58">
        <f t="shared" si="9"/>
        <v>7.2759643547949159E-3</v>
      </c>
      <c r="L29" s="44">
        <f t="shared" si="4"/>
        <v>0.12070898573998899</v>
      </c>
      <c r="M29" s="43">
        <f t="shared" si="12"/>
        <v>143009</v>
      </c>
      <c r="N29" s="44">
        <f t="shared" si="13"/>
        <v>0.23418031404387576</v>
      </c>
    </row>
    <row r="30" spans="1:14" x14ac:dyDescent="0.25">
      <c r="A30" s="36">
        <v>14</v>
      </c>
      <c r="B30" t="str">
        <f>'2017'!A21</f>
        <v>Business Development</v>
      </c>
      <c r="C30" s="42">
        <f>'2017'!E21</f>
        <v>233323</v>
      </c>
      <c r="D30" s="58">
        <f t="shared" si="8"/>
        <v>2.3427765332397679E-3</v>
      </c>
      <c r="E30" s="42">
        <f>'2017'!F21</f>
        <v>267305</v>
      </c>
      <c r="F30" s="58">
        <f t="shared" si="11"/>
        <v>2.6386264529090838E-3</v>
      </c>
      <c r="G30" s="44">
        <f t="shared" si="2"/>
        <v>0.1456435927876806</v>
      </c>
      <c r="H30" s="42">
        <v>285305</v>
      </c>
      <c r="I30" s="42">
        <f>'2017'!G21</f>
        <v>260368</v>
      </c>
      <c r="J30" s="44">
        <f t="shared" si="7"/>
        <v>-8.7404707243125782E-2</v>
      </c>
      <c r="K30" s="58">
        <f t="shared" si="9"/>
        <v>2.5135444469452117E-3</v>
      </c>
      <c r="L30" s="44">
        <f t="shared" si="4"/>
        <v>-2.5951628289781335E-2</v>
      </c>
      <c r="M30" s="43">
        <f t="shared" si="12"/>
        <v>27045</v>
      </c>
      <c r="N30" s="44">
        <f t="shared" si="13"/>
        <v>0.1159122761150851</v>
      </c>
    </row>
    <row r="31" spans="1:14" x14ac:dyDescent="0.25">
      <c r="A31" s="36">
        <v>14</v>
      </c>
      <c r="B31" t="str">
        <f>'2017'!A22</f>
        <v>Veteran's Services</v>
      </c>
      <c r="C31" s="42">
        <f>'2017'!E22</f>
        <v>110484</v>
      </c>
      <c r="D31" s="58">
        <f t="shared" si="8"/>
        <v>1.1093605109588963E-3</v>
      </c>
      <c r="E31" s="42">
        <f>'2017'!F22</f>
        <v>163164</v>
      </c>
      <c r="F31" s="58">
        <f t="shared" si="11"/>
        <v>1.6106277344698292E-3</v>
      </c>
      <c r="G31" s="44">
        <f t="shared" si="2"/>
        <v>0.47681112197241232</v>
      </c>
      <c r="H31" s="42">
        <v>168527</v>
      </c>
      <c r="I31" s="42">
        <f>'2017'!G22</f>
        <v>162029</v>
      </c>
      <c r="J31" s="44">
        <f t="shared" si="7"/>
        <v>-3.8557619847264829E-2</v>
      </c>
      <c r="K31" s="58">
        <f t="shared" si="9"/>
        <v>1.5641979551791528E-3</v>
      </c>
      <c r="L31" s="44">
        <f t="shared" si="4"/>
        <v>-6.9561913167120199E-3</v>
      </c>
      <c r="M31" s="43">
        <f t="shared" si="12"/>
        <v>51545</v>
      </c>
      <c r="N31" s="44">
        <f t="shared" si="13"/>
        <v>0.46653814126932408</v>
      </c>
    </row>
    <row r="32" spans="1:14" x14ac:dyDescent="0.25">
      <c r="A32" s="36">
        <v>14</v>
      </c>
      <c r="B32" t="str">
        <f>'2017'!A23</f>
        <v>Jail Contract</v>
      </c>
      <c r="C32" s="42">
        <f>'2017'!E23</f>
        <v>530000</v>
      </c>
      <c r="D32" s="58">
        <f t="shared" si="8"/>
        <v>5.321685228704744E-3</v>
      </c>
      <c r="E32" s="42">
        <f>'2017'!F23</f>
        <v>500000</v>
      </c>
      <c r="F32" s="58">
        <f t="shared" si="11"/>
        <v>4.9356099828081843E-3</v>
      </c>
      <c r="G32" s="44">
        <f t="shared" si="2"/>
        <v>-5.6603773584905662E-2</v>
      </c>
      <c r="H32" s="42">
        <v>500000</v>
      </c>
      <c r="I32" s="42">
        <f>'2017'!G23</f>
        <v>500000</v>
      </c>
      <c r="J32" s="44">
        <f t="shared" si="7"/>
        <v>0</v>
      </c>
      <c r="K32" s="58">
        <f t="shared" si="9"/>
        <v>4.8269073905879596E-3</v>
      </c>
      <c r="L32" s="44">
        <f t="shared" si="4"/>
        <v>0</v>
      </c>
      <c r="M32" s="43">
        <f t="shared" si="12"/>
        <v>-30000</v>
      </c>
      <c r="N32" s="44">
        <f t="shared" si="13"/>
        <v>-5.6603773584905662E-2</v>
      </c>
    </row>
    <row r="33" spans="1:14" x14ac:dyDescent="0.25">
      <c r="A33" s="36">
        <v>14</v>
      </c>
      <c r="B33" t="str">
        <f>'2017'!A24</f>
        <v>DJJ</v>
      </c>
      <c r="C33" s="42">
        <f>'2017'!E24</f>
        <v>200000</v>
      </c>
      <c r="D33" s="58">
        <f t="shared" si="8"/>
        <v>2.0081831051716017E-3</v>
      </c>
      <c r="E33" s="42">
        <f>'2017'!F24</f>
        <v>406950</v>
      </c>
      <c r="F33" s="58">
        <f t="shared" si="11"/>
        <v>4.0170929650075815E-3</v>
      </c>
      <c r="G33" s="44">
        <f t="shared" si="2"/>
        <v>1.0347500000000001</v>
      </c>
      <c r="H33" s="42">
        <v>317046</v>
      </c>
      <c r="I33" s="42">
        <f>'2017'!G24</f>
        <v>317046</v>
      </c>
      <c r="J33" s="44">
        <f t="shared" si="7"/>
        <v>0</v>
      </c>
      <c r="K33" s="58">
        <f t="shared" si="9"/>
        <v>3.0607033611127002E-3</v>
      </c>
      <c r="L33" s="44">
        <f t="shared" si="4"/>
        <v>-0.22092148912642831</v>
      </c>
      <c r="M33" s="43">
        <f t="shared" si="12"/>
        <v>117046</v>
      </c>
      <c r="N33" s="44">
        <f t="shared" si="13"/>
        <v>0.58523000000000003</v>
      </c>
    </row>
    <row r="34" spans="1:14" x14ac:dyDescent="0.25">
      <c r="A34" s="36">
        <v>14</v>
      </c>
      <c r="B34" t="str">
        <f>'2017'!A25</f>
        <v>Medical Examiner</v>
      </c>
      <c r="C34" s="42">
        <f>'2017'!E25</f>
        <v>451802</v>
      </c>
      <c r="D34" s="58">
        <f t="shared" si="8"/>
        <v>4.5365057164136998E-3</v>
      </c>
      <c r="E34" s="42">
        <f>'2017'!F25</f>
        <v>452094</v>
      </c>
      <c r="F34" s="58">
        <f t="shared" si="11"/>
        <v>4.462719319135367E-3</v>
      </c>
      <c r="G34" s="44">
        <f t="shared" si="2"/>
        <v>6.4630081318807801E-4</v>
      </c>
      <c r="H34" s="42">
        <v>444124</v>
      </c>
      <c r="I34" s="42">
        <f>'2017'!G25</f>
        <v>444124</v>
      </c>
      <c r="J34" s="44">
        <f t="shared" si="7"/>
        <v>0</v>
      </c>
      <c r="K34" s="58">
        <f t="shared" si="9"/>
        <v>4.287490835874974E-3</v>
      </c>
      <c r="L34" s="44">
        <f t="shared" si="4"/>
        <v>-1.7629077138825111E-2</v>
      </c>
      <c r="M34" s="43">
        <f t="shared" si="12"/>
        <v>-7678</v>
      </c>
      <c r="N34" s="44">
        <f t="shared" si="13"/>
        <v>-1.699417001252761E-2</v>
      </c>
    </row>
    <row r="35" spans="1:14" x14ac:dyDescent="0.25">
      <c r="A35" s="36">
        <v>14</v>
      </c>
      <c r="B35" t="str">
        <f>'2017'!A26</f>
        <v>Guardian Ad  Litem Program</v>
      </c>
      <c r="C35" s="42">
        <f>'2017'!E26</f>
        <v>3156</v>
      </c>
      <c r="D35" s="58">
        <f t="shared" si="8"/>
        <v>3.1689129399607871E-5</v>
      </c>
      <c r="E35" s="42">
        <f>'2017'!F26</f>
        <v>10186</v>
      </c>
      <c r="F35" s="58">
        <f t="shared" si="11"/>
        <v>1.0054824656976833E-4</v>
      </c>
      <c r="G35" s="44">
        <f t="shared" si="2"/>
        <v>2.2275031685678073</v>
      </c>
      <c r="H35" s="42">
        <v>4270</v>
      </c>
      <c r="I35" s="42">
        <f>'2017'!G26</f>
        <v>4270</v>
      </c>
      <c r="J35" s="44">
        <f t="shared" si="7"/>
        <v>0</v>
      </c>
      <c r="K35" s="58">
        <f t="shared" si="9"/>
        <v>4.1221789115621172E-5</v>
      </c>
      <c r="L35" s="44">
        <f t="shared" si="4"/>
        <v>-0.58079717258982921</v>
      </c>
      <c r="M35" s="43">
        <f t="shared" si="12"/>
        <v>1114</v>
      </c>
      <c r="N35" s="44">
        <f t="shared" si="13"/>
        <v>0.35297845373891001</v>
      </c>
    </row>
    <row r="36" spans="1:14" x14ac:dyDescent="0.25">
      <c r="A36" s="36">
        <v>14</v>
      </c>
      <c r="B36" t="str">
        <f>'2017'!A27</f>
        <v>Public Defender-Article V</v>
      </c>
      <c r="C36" s="42">
        <f>'2017'!E27</f>
        <v>2420</v>
      </c>
      <c r="D36" s="58">
        <f t="shared" si="8"/>
        <v>2.429901557257638E-5</v>
      </c>
      <c r="E36" s="42">
        <f>'2017'!F27</f>
        <v>2860</v>
      </c>
      <c r="F36" s="58">
        <f t="shared" si="11"/>
        <v>2.8231689101662815E-5</v>
      </c>
      <c r="G36" s="44">
        <f t="shared" si="2"/>
        <v>0.18181818181818182</v>
      </c>
      <c r="H36" s="42">
        <v>2425</v>
      </c>
      <c r="I36" s="42">
        <f>'2017'!G27</f>
        <v>2425</v>
      </c>
      <c r="J36" s="44">
        <f t="shared" si="7"/>
        <v>0</v>
      </c>
      <c r="K36" s="58">
        <f t="shared" si="9"/>
        <v>2.3410500844351602E-5</v>
      </c>
      <c r="L36" s="44">
        <f t="shared" si="4"/>
        <v>-0.15209790209790211</v>
      </c>
      <c r="M36" s="43">
        <f t="shared" si="12"/>
        <v>5</v>
      </c>
      <c r="N36" s="44">
        <f t="shared" si="13"/>
        <v>2.0661157024793389E-3</v>
      </c>
    </row>
    <row r="37" spans="1:14" x14ac:dyDescent="0.25">
      <c r="A37" s="36">
        <v>14</v>
      </c>
      <c r="B37" t="str">
        <f>'2017'!A28</f>
        <v>State Attorney-Article V</v>
      </c>
      <c r="C37" s="42">
        <f>'2017'!E28</f>
        <v>1040</v>
      </c>
      <c r="D37" s="58">
        <f t="shared" si="8"/>
        <v>1.0442552146892329E-5</v>
      </c>
      <c r="E37" s="42">
        <f>'2017'!F28</f>
        <v>1040</v>
      </c>
      <c r="F37" s="58">
        <f t="shared" si="11"/>
        <v>1.0266068764241024E-5</v>
      </c>
      <c r="G37" s="44">
        <f t="shared" si="2"/>
        <v>0</v>
      </c>
      <c r="H37" s="42">
        <v>9584</v>
      </c>
      <c r="I37" s="42">
        <f>'2017'!G28</f>
        <v>9584</v>
      </c>
      <c r="J37" s="44">
        <f t="shared" si="7"/>
        <v>0</v>
      </c>
      <c r="K37" s="58">
        <f t="shared" si="9"/>
        <v>9.252216086279E-5</v>
      </c>
      <c r="L37" s="44">
        <f t="shared" si="4"/>
        <v>8.2153846153846146</v>
      </c>
      <c r="M37" s="43">
        <f t="shared" si="12"/>
        <v>8544</v>
      </c>
      <c r="N37" s="44">
        <f t="shared" si="13"/>
        <v>8.2153846153846146</v>
      </c>
    </row>
    <row r="38" spans="1:14" x14ac:dyDescent="0.25">
      <c r="A38" s="36">
        <v>14</v>
      </c>
      <c r="B38" t="str">
        <f>'2017'!A29</f>
        <v>Court System-Article V</v>
      </c>
      <c r="C38" s="42">
        <f>'2017'!E29</f>
        <v>13250</v>
      </c>
      <c r="D38" s="58">
        <f t="shared" si="8"/>
        <v>1.3304213071761861E-4</v>
      </c>
      <c r="E38" s="42">
        <f>'2017'!F29</f>
        <v>13250</v>
      </c>
      <c r="F38" s="58">
        <f t="shared" si="11"/>
        <v>1.307936645444169E-4</v>
      </c>
      <c r="G38" s="44">
        <f t="shared" si="2"/>
        <v>0</v>
      </c>
      <c r="H38" s="42">
        <v>15250</v>
      </c>
      <c r="I38" s="42">
        <f>'2017'!G29</f>
        <v>15250</v>
      </c>
      <c r="J38" s="44">
        <f t="shared" si="7"/>
        <v>0</v>
      </c>
      <c r="K38" s="58">
        <f t="shared" si="9"/>
        <v>1.4722067541293277E-4</v>
      </c>
      <c r="L38" s="44">
        <f t="shared" si="4"/>
        <v>0.15094339622641509</v>
      </c>
      <c r="M38" s="43">
        <f t="shared" si="12"/>
        <v>2000</v>
      </c>
      <c r="N38" s="44">
        <f t="shared" si="13"/>
        <v>0.15094339622641509</v>
      </c>
    </row>
    <row r="39" spans="1:14" x14ac:dyDescent="0.25">
      <c r="A39" s="36">
        <v>14</v>
      </c>
      <c r="B39" t="str">
        <f>'2017'!A30</f>
        <v>Emerg Preparedness Shelter</v>
      </c>
      <c r="C39" s="42">
        <f>'2017'!E30</f>
        <v>0</v>
      </c>
      <c r="D39" s="58">
        <f t="shared" si="8"/>
        <v>0</v>
      </c>
      <c r="E39" s="42">
        <f>'2017'!F30</f>
        <v>0</v>
      </c>
      <c r="F39" s="58">
        <f t="shared" si="11"/>
        <v>0</v>
      </c>
      <c r="G39" s="44"/>
      <c r="H39" s="42"/>
      <c r="I39" s="42">
        <f>'2017'!G30</f>
        <v>0</v>
      </c>
      <c r="J39" s="44"/>
      <c r="K39" s="58">
        <f t="shared" si="9"/>
        <v>0</v>
      </c>
      <c r="L39" s="44"/>
      <c r="M39" s="43">
        <f t="shared" si="12"/>
        <v>0</v>
      </c>
      <c r="N39" s="44"/>
    </row>
    <row r="40" spans="1:14" x14ac:dyDescent="0.25">
      <c r="A40" s="36">
        <v>14</v>
      </c>
      <c r="B40" t="str">
        <f>'2017'!A31</f>
        <v>Aquatic Plant Mgmt</v>
      </c>
      <c r="C40" s="42">
        <f>'2017'!E31</f>
        <v>6000</v>
      </c>
      <c r="D40" s="58">
        <f t="shared" si="8"/>
        <v>6.0245493155148049E-5</v>
      </c>
      <c r="E40" s="42">
        <f>'2017'!F31</f>
        <v>6000</v>
      </c>
      <c r="F40" s="58">
        <f t="shared" si="11"/>
        <v>5.9227319793698217E-5</v>
      </c>
      <c r="G40" s="44">
        <f t="shared" si="2"/>
        <v>0</v>
      </c>
      <c r="H40" s="42">
        <v>9650</v>
      </c>
      <c r="I40" s="42">
        <f>'2017'!G31</f>
        <v>5800</v>
      </c>
      <c r="J40" s="44">
        <f t="shared" si="7"/>
        <v>-0.39896373056994816</v>
      </c>
      <c r="K40" s="58">
        <f t="shared" si="9"/>
        <v>5.5992125730820329E-5</v>
      </c>
      <c r="L40" s="44">
        <f t="shared" si="4"/>
        <v>-3.3333333333333333E-2</v>
      </c>
      <c r="M40" s="43">
        <f t="shared" si="12"/>
        <v>-200</v>
      </c>
      <c r="N40" s="44">
        <f t="shared" si="13"/>
        <v>-3.3333333333333333E-2</v>
      </c>
    </row>
    <row r="41" spans="1:14" x14ac:dyDescent="0.25">
      <c r="A41" s="36">
        <v>14</v>
      </c>
      <c r="B41" t="str">
        <f>'2017'!A32</f>
        <v>Indigent Care</v>
      </c>
      <c r="C41" s="42">
        <f>'2017'!E32</f>
        <v>2681828</v>
      </c>
      <c r="D41" s="58">
        <f t="shared" si="8"/>
        <v>2.6928008402880732E-2</v>
      </c>
      <c r="E41" s="42">
        <f>'2017'!F32</f>
        <v>2446279</v>
      </c>
      <c r="F41" s="58">
        <f t="shared" si="11"/>
        <v>2.4147758106268045E-2</v>
      </c>
      <c r="G41" s="44">
        <f t="shared" si="2"/>
        <v>-8.7831508955831625E-2</v>
      </c>
      <c r="H41" s="42">
        <v>2678034</v>
      </c>
      <c r="I41" s="42">
        <f>'2017'!G32</f>
        <v>2678034</v>
      </c>
      <c r="J41" s="44">
        <f t="shared" si="7"/>
        <v>0</v>
      </c>
      <c r="K41" s="58">
        <f t="shared" si="9"/>
        <v>2.5853244213691669E-2</v>
      </c>
      <c r="L41" s="44">
        <f t="shared" si="4"/>
        <v>9.473776294527321E-2</v>
      </c>
      <c r="M41" s="43">
        <f t="shared" si="12"/>
        <v>-3794</v>
      </c>
      <c r="N41" s="44">
        <f t="shared" si="13"/>
        <v>-1.4147066851416272E-3</v>
      </c>
    </row>
    <row r="42" spans="1:14" x14ac:dyDescent="0.25">
      <c r="A42" s="36">
        <v>14</v>
      </c>
      <c r="B42" t="str">
        <f>'2017'!A33</f>
        <v>Contrib-Comp Planning</v>
      </c>
      <c r="C42" s="42">
        <f>'2017'!E33</f>
        <v>60586</v>
      </c>
      <c r="D42" s="58">
        <f t="shared" si="8"/>
        <v>6.0833890804963325E-4</v>
      </c>
      <c r="E42" s="42">
        <f>'2017'!F33</f>
        <v>57986</v>
      </c>
      <c r="F42" s="58">
        <f t="shared" si="11"/>
        <v>5.7239256092623083E-4</v>
      </c>
      <c r="G42" s="44">
        <f t="shared" si="2"/>
        <v>-4.2914204601723169E-2</v>
      </c>
      <c r="H42" s="42">
        <v>57986</v>
      </c>
      <c r="I42" s="42">
        <f>'2017'!G33</f>
        <v>57986</v>
      </c>
      <c r="J42" s="44">
        <f t="shared" si="7"/>
        <v>0</v>
      </c>
      <c r="K42" s="58">
        <f t="shared" si="9"/>
        <v>5.5978610390126676E-4</v>
      </c>
      <c r="L42" s="44">
        <f t="shared" si="4"/>
        <v>0</v>
      </c>
      <c r="M42" s="43">
        <f t="shared" si="12"/>
        <v>-2600</v>
      </c>
      <c r="N42" s="44">
        <f t="shared" si="13"/>
        <v>-4.2914204601723169E-2</v>
      </c>
    </row>
    <row r="43" spans="1:14" x14ac:dyDescent="0.25">
      <c r="A43" s="36">
        <v>14</v>
      </c>
      <c r="B43" t="str">
        <f>'2017'!A34</f>
        <v>Cont-Cons &amp; Resource Mgmt</v>
      </c>
      <c r="C43" s="42">
        <f>'2017'!E34</f>
        <v>14500</v>
      </c>
      <c r="D43" s="58">
        <f t="shared" si="8"/>
        <v>1.4559327512494113E-4</v>
      </c>
      <c r="E43" s="42">
        <f>'2017'!F34</f>
        <v>14500</v>
      </c>
      <c r="F43" s="58">
        <f t="shared" si="11"/>
        <v>1.4313268950143736E-4</v>
      </c>
      <c r="G43" s="44">
        <f t="shared" si="2"/>
        <v>0</v>
      </c>
      <c r="H43" s="42">
        <v>14500</v>
      </c>
      <c r="I43" s="42">
        <f>'2017'!G34</f>
        <v>14500</v>
      </c>
      <c r="J43" s="44">
        <f t="shared" si="7"/>
        <v>0</v>
      </c>
      <c r="K43" s="58">
        <f t="shared" si="9"/>
        <v>1.3998031432705082E-4</v>
      </c>
      <c r="L43" s="44">
        <f t="shared" si="4"/>
        <v>0</v>
      </c>
      <c r="M43" s="43">
        <f t="shared" si="12"/>
        <v>0</v>
      </c>
      <c r="N43" s="44">
        <f t="shared" si="13"/>
        <v>0</v>
      </c>
    </row>
    <row r="44" spans="1:14" x14ac:dyDescent="0.25">
      <c r="A44" s="36">
        <v>14</v>
      </c>
      <c r="B44" t="str">
        <f>'2017'!A35</f>
        <v>Contrib-Mental Health</v>
      </c>
      <c r="C44" s="42">
        <f>'2017'!E35</f>
        <v>600000</v>
      </c>
      <c r="D44" s="58">
        <f t="shared" si="8"/>
        <v>6.024549315514805E-3</v>
      </c>
      <c r="E44" s="42">
        <f>'2017'!F35</f>
        <v>600000</v>
      </c>
      <c r="F44" s="58">
        <f t="shared" si="11"/>
        <v>5.9227319793698219E-3</v>
      </c>
      <c r="G44" s="44">
        <f t="shared" si="2"/>
        <v>0</v>
      </c>
      <c r="H44" s="42">
        <v>600000</v>
      </c>
      <c r="I44" s="42">
        <f>'2017'!G35</f>
        <v>600000</v>
      </c>
      <c r="J44" s="44">
        <f t="shared" si="7"/>
        <v>0</v>
      </c>
      <c r="K44" s="58">
        <f t="shared" si="9"/>
        <v>5.7922888687055507E-3</v>
      </c>
      <c r="L44" s="44">
        <f t="shared" si="4"/>
        <v>0</v>
      </c>
      <c r="M44" s="43">
        <f t="shared" si="12"/>
        <v>0</v>
      </c>
      <c r="N44" s="44">
        <f t="shared" si="13"/>
        <v>0</v>
      </c>
    </row>
    <row r="45" spans="1:14" x14ac:dyDescent="0.25">
      <c r="A45" s="36">
        <v>14</v>
      </c>
      <c r="B45" t="str">
        <f>'2017'!A36</f>
        <v>Contrib-Other Human Svcs</v>
      </c>
      <c r="C45" s="42">
        <f>'2017'!E36</f>
        <v>55000</v>
      </c>
      <c r="D45" s="58">
        <f t="shared" si="8"/>
        <v>5.522503539221905E-4</v>
      </c>
      <c r="E45" s="42">
        <f>'2017'!F36</f>
        <v>55000</v>
      </c>
      <c r="F45" s="58">
        <f t="shared" si="11"/>
        <v>5.4291709810890031E-4</v>
      </c>
      <c r="G45" s="44">
        <f t="shared" si="2"/>
        <v>0</v>
      </c>
      <c r="H45" s="42">
        <v>55000</v>
      </c>
      <c r="I45" s="42">
        <f>'2017'!G36</f>
        <v>55000</v>
      </c>
      <c r="J45" s="44">
        <f t="shared" si="7"/>
        <v>0</v>
      </c>
      <c r="K45" s="58">
        <f t="shared" si="9"/>
        <v>5.3095981296467551E-4</v>
      </c>
      <c r="L45" s="44">
        <f t="shared" si="4"/>
        <v>0</v>
      </c>
      <c r="M45" s="43">
        <f t="shared" si="12"/>
        <v>0</v>
      </c>
      <c r="N45" s="44">
        <f t="shared" si="13"/>
        <v>0</v>
      </c>
    </row>
    <row r="46" spans="1:14" x14ac:dyDescent="0.25">
      <c r="A46" s="36">
        <v>14</v>
      </c>
      <c r="B46" t="str">
        <f>'2017'!A37</f>
        <v>Welfare Services</v>
      </c>
      <c r="C46" s="42">
        <f>'2017'!E37</f>
        <v>14500</v>
      </c>
      <c r="D46" s="58">
        <f t="shared" si="8"/>
        <v>1.4559327512494113E-4</v>
      </c>
      <c r="E46" s="42">
        <f>'2017'!F37</f>
        <v>17250</v>
      </c>
      <c r="F46" s="58">
        <f t="shared" si="11"/>
        <v>1.7027854440688237E-4</v>
      </c>
      <c r="G46" s="44">
        <f t="shared" si="2"/>
        <v>0.18965517241379309</v>
      </c>
      <c r="H46" s="42">
        <v>17750</v>
      </c>
      <c r="I46" s="42">
        <f>'2017'!G37</f>
        <v>17750</v>
      </c>
      <c r="J46" s="44">
        <f t="shared" si="7"/>
        <v>0</v>
      </c>
      <c r="K46" s="58">
        <f t="shared" si="9"/>
        <v>1.7135521236587254E-4</v>
      </c>
      <c r="L46" s="44">
        <f t="shared" si="4"/>
        <v>2.8985507246376812E-2</v>
      </c>
      <c r="M46" s="43">
        <f t="shared" si="12"/>
        <v>3250</v>
      </c>
      <c r="N46" s="44">
        <f t="shared" si="13"/>
        <v>0.22413793103448276</v>
      </c>
    </row>
    <row r="47" spans="1:14" x14ac:dyDescent="0.25">
      <c r="A47" s="36">
        <v>14</v>
      </c>
      <c r="B47" t="str">
        <f>'2017'!A38</f>
        <v>Social Services</v>
      </c>
      <c r="C47" s="42">
        <f>'2017'!E38</f>
        <v>256665</v>
      </c>
      <c r="D47" s="58">
        <f t="shared" si="8"/>
        <v>2.5771515834443455E-3</v>
      </c>
      <c r="E47" s="42">
        <f>'2017'!F38</f>
        <v>276159</v>
      </c>
      <c r="F47" s="58">
        <f t="shared" si="11"/>
        <v>2.7260262344846508E-3</v>
      </c>
      <c r="G47" s="44">
        <f t="shared" si="2"/>
        <v>7.5951142539886621E-2</v>
      </c>
      <c r="H47" s="42">
        <v>260517</v>
      </c>
      <c r="I47" s="42">
        <f>'2017'!G38</f>
        <v>264701</v>
      </c>
      <c r="J47" s="44">
        <f t="shared" si="7"/>
        <v>1.6060372259775753E-2</v>
      </c>
      <c r="K47" s="58">
        <f t="shared" si="9"/>
        <v>2.5553744263920467E-3</v>
      </c>
      <c r="L47" s="44">
        <f t="shared" si="4"/>
        <v>-4.1490590565579973E-2</v>
      </c>
      <c r="M47" s="43">
        <f t="shared" si="12"/>
        <v>8036</v>
      </c>
      <c r="N47" s="44">
        <f t="shared" si="13"/>
        <v>3.1309294216196208E-2</v>
      </c>
    </row>
    <row r="48" spans="1:14" x14ac:dyDescent="0.25">
      <c r="A48" s="36">
        <v>14</v>
      </c>
      <c r="B48" t="str">
        <f>'2017'!A39</f>
        <v>Parks &amp; Rec</v>
      </c>
      <c r="C48" s="42">
        <f>'2017'!E39</f>
        <v>2380898</v>
      </c>
      <c r="D48" s="58">
        <f t="shared" si="8"/>
        <v>2.3906395693684281E-2</v>
      </c>
      <c r="E48" s="42">
        <f>'2017'!F39</f>
        <v>2465999</v>
      </c>
      <c r="F48" s="58">
        <f t="shared" si="11"/>
        <v>2.4342418563990002E-2</v>
      </c>
      <c r="G48" s="44">
        <f t="shared" si="2"/>
        <v>3.5743236375518815E-2</v>
      </c>
      <c r="H48" s="42">
        <v>2866110</v>
      </c>
      <c r="I48" s="42">
        <f>'2017'!G39</f>
        <v>2376441</v>
      </c>
      <c r="J48" s="44">
        <f t="shared" si="7"/>
        <v>-0.17084794372860776</v>
      </c>
      <c r="K48" s="58">
        <f t="shared" si="9"/>
        <v>2.294172125239248E-2</v>
      </c>
      <c r="L48" s="44">
        <f t="shared" si="4"/>
        <v>-3.6317127460311217E-2</v>
      </c>
      <c r="M48" s="43">
        <f t="shared" si="12"/>
        <v>-4457</v>
      </c>
      <c r="N48" s="44">
        <f t="shared" si="13"/>
        <v>-1.8719827560861491E-3</v>
      </c>
    </row>
    <row r="49" spans="1:14" x14ac:dyDescent="0.25">
      <c r="A49" s="36">
        <v>14</v>
      </c>
      <c r="B49" t="str">
        <f>'2017'!A40</f>
        <v>Library Services</v>
      </c>
      <c r="C49" s="42">
        <f>'2017'!E40</f>
        <v>2346578</v>
      </c>
      <c r="D49" s="58">
        <f t="shared" si="8"/>
        <v>2.3561791472836834E-2</v>
      </c>
      <c r="E49" s="42">
        <f>'2017'!F40</f>
        <v>2487959</v>
      </c>
      <c r="F49" s="58">
        <f t="shared" si="11"/>
        <v>2.4559190554434937E-2</v>
      </c>
      <c r="G49" s="44">
        <f t="shared" si="2"/>
        <v>6.024986171352497E-2</v>
      </c>
      <c r="H49" s="42">
        <v>2560697</v>
      </c>
      <c r="I49" s="42">
        <f>'2017'!G40</f>
        <v>2372198</v>
      </c>
      <c r="J49" s="44">
        <f t="shared" si="7"/>
        <v>-7.3612379754418422E-2</v>
      </c>
      <c r="K49" s="58">
        <f t="shared" si="9"/>
        <v>2.290076011627595E-2</v>
      </c>
      <c r="L49" s="44">
        <f t="shared" si="4"/>
        <v>-4.6528499866758256E-2</v>
      </c>
      <c r="M49" s="43">
        <f t="shared" si="12"/>
        <v>25620</v>
      </c>
      <c r="N49" s="44">
        <f t="shared" si="13"/>
        <v>1.0918026164056767E-2</v>
      </c>
    </row>
    <row r="50" spans="1:14" x14ac:dyDescent="0.25">
      <c r="A50" s="36">
        <v>14</v>
      </c>
      <c r="B50" t="str">
        <f>'2017'!A41</f>
        <v>Cooperative Extension</v>
      </c>
      <c r="C50" s="42">
        <f>'2017'!E41</f>
        <v>216764</v>
      </c>
      <c r="D50" s="58">
        <f t="shared" si="8"/>
        <v>2.1765090130470852E-3</v>
      </c>
      <c r="E50" s="42">
        <f>'2017'!F41</f>
        <v>280353</v>
      </c>
      <c r="F50" s="58">
        <f t="shared" si="11"/>
        <v>2.7674261310204461E-3</v>
      </c>
      <c r="G50" s="44">
        <f t="shared" si="2"/>
        <v>0.29335590780756954</v>
      </c>
      <c r="H50" s="42">
        <v>306549</v>
      </c>
      <c r="I50" s="42">
        <f>'2017'!G41</f>
        <v>301824</v>
      </c>
      <c r="J50" s="44">
        <f t="shared" si="7"/>
        <v>-1.5413522797334194E-2</v>
      </c>
      <c r="K50" s="58">
        <f t="shared" si="9"/>
        <v>2.9137529925136402E-3</v>
      </c>
      <c r="L50" s="44">
        <f t="shared" si="4"/>
        <v>7.6585590309359991E-2</v>
      </c>
      <c r="M50" s="43">
        <f t="shared" si="12"/>
        <v>85060</v>
      </c>
      <c r="N50" s="44">
        <f t="shared" si="13"/>
        <v>0.39240833348711041</v>
      </c>
    </row>
    <row r="51" spans="1:14" x14ac:dyDescent="0.25">
      <c r="A51" s="36">
        <v>14</v>
      </c>
      <c r="B51" t="str">
        <f>'2017'!A42</f>
        <v>Little Rock Cannery</v>
      </c>
      <c r="C51" s="42">
        <f>'2017'!E42</f>
        <v>55757</v>
      </c>
      <c r="D51" s="58">
        <f t="shared" si="8"/>
        <v>5.59851326975265E-4</v>
      </c>
      <c r="E51" s="42">
        <f>'2017'!F42</f>
        <v>55232</v>
      </c>
      <c r="F51" s="58">
        <f t="shared" si="11"/>
        <v>5.4520722114092331E-4</v>
      </c>
      <c r="G51" s="44">
        <f t="shared" si="2"/>
        <v>-9.4158580985347125E-3</v>
      </c>
      <c r="H51" s="42">
        <v>76502</v>
      </c>
      <c r="I51" s="42">
        <f>'2017'!G42</f>
        <v>47638</v>
      </c>
      <c r="J51" s="44">
        <f t="shared" si="7"/>
        <v>-0.37729732556011608</v>
      </c>
      <c r="K51" s="58">
        <f t="shared" si="9"/>
        <v>4.5988842854565842E-4</v>
      </c>
      <c r="L51" s="44">
        <f t="shared" si="4"/>
        <v>-0.13749275782155274</v>
      </c>
      <c r="M51" s="43">
        <f t="shared" si="12"/>
        <v>-8119</v>
      </c>
      <c r="N51" s="44">
        <f t="shared" si="13"/>
        <v>-0.1456140036228635</v>
      </c>
    </row>
    <row r="52" spans="1:14" ht="31.5" customHeight="1" x14ac:dyDescent="0.25">
      <c r="B52" s="45" t="s">
        <v>83</v>
      </c>
      <c r="C52" s="42">
        <f>'2017'!E43</f>
        <v>22477479</v>
      </c>
      <c r="D52" s="58">
        <f t="shared" si="8"/>
        <v>0.22569446787324735</v>
      </c>
      <c r="E52" s="42">
        <f>'2017'!F43</f>
        <v>24873930</v>
      </c>
      <c r="F52" s="58">
        <f t="shared" si="11"/>
        <v>0.24553603443934396</v>
      </c>
      <c r="G52" s="44">
        <f t="shared" si="2"/>
        <v>0.10661564848976168</v>
      </c>
      <c r="H52" s="42">
        <f>SUM(H11:H51)</f>
        <v>29788333</v>
      </c>
      <c r="I52" s="42">
        <f>'2017'!G43</f>
        <v>23961368</v>
      </c>
      <c r="J52" s="44">
        <f t="shared" si="7"/>
        <v>-0.19561232244852372</v>
      </c>
      <c r="K52" s="58">
        <f t="shared" si="9"/>
        <v>0.23131860857559566</v>
      </c>
      <c r="L52" s="44">
        <f t="shared" si="4"/>
        <v>-3.6687487662785893E-2</v>
      </c>
      <c r="M52" s="43">
        <f t="shared" si="12"/>
        <v>1483889</v>
      </c>
      <c r="N52" s="44">
        <f t="shared" si="13"/>
        <v>6.6016700538347739E-2</v>
      </c>
    </row>
    <row r="53" spans="1:14" x14ac:dyDescent="0.25">
      <c r="C53" s="57"/>
      <c r="D53" s="60"/>
      <c r="E53" s="57"/>
      <c r="H53" s="57"/>
      <c r="I53" s="57"/>
    </row>
    <row r="54" spans="1:14" x14ac:dyDescent="0.25">
      <c r="D54" s="60"/>
    </row>
    <row r="55" spans="1:14" x14ac:dyDescent="0.25">
      <c r="B55" t="str">
        <f>'2017'!A52</f>
        <v>Debt Service/Transfers</v>
      </c>
      <c r="C55" s="42">
        <f>'2017'!E52</f>
        <v>5572482</v>
      </c>
      <c r="D55" s="61">
        <f t="shared" ref="D55:F66" si="14">C55/C$66</f>
        <v>5.5952821031364286E-2</v>
      </c>
      <c r="E55" s="42">
        <f>'2017'!F52</f>
        <v>5073175</v>
      </c>
      <c r="F55" s="44">
        <f t="shared" si="14"/>
        <v>5.0078426349065827E-2</v>
      </c>
      <c r="G55" s="44">
        <f t="shared" ref="G55:G64" si="15">(E55-C55)/C55</f>
        <v>-8.9602263407939226E-2</v>
      </c>
      <c r="H55" s="42">
        <v>5144047</v>
      </c>
      <c r="I55" s="42">
        <f>'2017'!G52</f>
        <v>5702563</v>
      </c>
      <c r="J55" s="44">
        <f t="shared" ref="J55:J57" si="16">(I55-H55)/H55</f>
        <v>0.10857521325135637</v>
      </c>
      <c r="K55" s="61">
        <f t="shared" ref="K55:K57" si="17">I55/I$66</f>
        <v>5.5051486979986887E-2</v>
      </c>
      <c r="L55" s="44">
        <f t="shared" ref="L55:L57" si="18">(I55-E55)/E55</f>
        <v>0.12406195331326043</v>
      </c>
      <c r="M55" s="43">
        <f t="shared" ref="M55:M57" si="19">I55-C55</f>
        <v>130081</v>
      </c>
      <c r="N55" s="44">
        <f t="shared" ref="N55:N66" si="20">(I55-C55)/C55</f>
        <v>2.3343458085642987E-2</v>
      </c>
    </row>
    <row r="56" spans="1:14" x14ac:dyDescent="0.25">
      <c r="B56" t="str">
        <f>'2017'!A53</f>
        <v>Cont Reserves</v>
      </c>
      <c r="C56" s="42">
        <f>'2017'!E53</f>
        <v>9374334</v>
      </c>
      <c r="D56" s="61">
        <f t="shared" si="14"/>
        <v>9.4126895805178606E-2</v>
      </c>
      <c r="E56" s="42">
        <f>'2017'!F53</f>
        <v>7892213</v>
      </c>
      <c r="F56" s="44">
        <f t="shared" ref="F56" si="21">E56/E$66</f>
        <v>7.7905770538497066E-2</v>
      </c>
      <c r="G56" s="44">
        <f t="shared" si="15"/>
        <v>-0.15810413838465751</v>
      </c>
      <c r="H56" s="42">
        <v>9219197</v>
      </c>
      <c r="I56" s="42">
        <f>'2017'!G53</f>
        <v>8871174</v>
      </c>
      <c r="J56" s="44">
        <f t="shared" si="16"/>
        <v>-3.7749817039379893E-2</v>
      </c>
      <c r="K56" s="61">
        <f t="shared" si="17"/>
        <v>8.5640670687583492E-2</v>
      </c>
      <c r="L56" s="44">
        <f t="shared" si="18"/>
        <v>0.12404138104230081</v>
      </c>
      <c r="M56" s="43">
        <f t="shared" si="19"/>
        <v>-503160</v>
      </c>
      <c r="N56" s="44">
        <f t="shared" si="20"/>
        <v>-5.367421301609266E-2</v>
      </c>
    </row>
    <row r="57" spans="1:14" x14ac:dyDescent="0.25">
      <c r="B57" t="str">
        <f>'2017'!A54</f>
        <v>Cash to Be Brought Forward</v>
      </c>
      <c r="C57" s="42">
        <f>'2017'!E54</f>
        <v>7882355</v>
      </c>
      <c r="D57" s="61">
        <f t="shared" si="14"/>
        <v>7.9146060699824494E-2</v>
      </c>
      <c r="E57" s="42">
        <f>'2017'!F54</f>
        <v>8316498</v>
      </c>
      <c r="F57" s="44">
        <f t="shared" ref="F57" si="22">E57/E$66</f>
        <v>8.2093981101608607E-2</v>
      </c>
      <c r="G57" s="44">
        <f t="shared" si="15"/>
        <v>5.5077828897582004E-2</v>
      </c>
      <c r="H57" s="42">
        <v>9121489</v>
      </c>
      <c r="I57" s="42">
        <f>'2017'!G54</f>
        <v>8296322</v>
      </c>
      <c r="J57" s="44">
        <f t="shared" si="16"/>
        <v>-9.046406787312905E-2</v>
      </c>
      <c r="K57" s="61">
        <f t="shared" si="17"/>
        <v>8.0091155952994958E-2</v>
      </c>
      <c r="L57" s="44">
        <f t="shared" si="18"/>
        <v>-2.4260211449578899E-3</v>
      </c>
      <c r="M57" s="43">
        <f t="shared" si="19"/>
        <v>413967</v>
      </c>
      <c r="N57" s="44">
        <f t="shared" si="20"/>
        <v>5.2518187775100207E-2</v>
      </c>
    </row>
    <row r="58" spans="1:14" x14ac:dyDescent="0.25">
      <c r="C58" s="56"/>
      <c r="D58" s="60"/>
      <c r="E58" s="56"/>
      <c r="G58" s="62"/>
      <c r="H58" s="56"/>
      <c r="I58" s="56"/>
    </row>
    <row r="59" spans="1:14" x14ac:dyDescent="0.25">
      <c r="B59" t="str">
        <f>'2017'!A56</f>
        <v>EMG Grants</v>
      </c>
      <c r="C59" s="42">
        <f>'2017'!E56</f>
        <v>834080</v>
      </c>
      <c r="D59" s="61">
        <f t="shared" si="14"/>
        <v>8.3749268218076475E-3</v>
      </c>
      <c r="E59" s="42">
        <f>'2017'!F56</f>
        <v>375023</v>
      </c>
      <c r="F59" s="44">
        <f t="shared" ref="F59:F66" si="23">E59/E$66</f>
        <v>3.7019345251653474E-3</v>
      </c>
      <c r="G59" s="44">
        <f t="shared" si="15"/>
        <v>-0.55037526376366774</v>
      </c>
      <c r="H59" s="42">
        <v>0</v>
      </c>
      <c r="I59" s="42">
        <f>'2017'!G56</f>
        <v>1084501</v>
      </c>
      <c r="J59" s="44"/>
      <c r="K59" s="61">
        <f t="shared" ref="K59:K64" si="24">I59/I$66</f>
        <v>1.0469571784000065E-2</v>
      </c>
      <c r="L59" s="44">
        <f t="shared" ref="L59:L64" si="25">(I59-E59)/E59</f>
        <v>1.8918253013815152</v>
      </c>
      <c r="M59" s="43">
        <f t="shared" ref="M59:M64" si="26">I59-C59</f>
        <v>250421</v>
      </c>
      <c r="N59" s="44">
        <f t="shared" si="20"/>
        <v>0.30023618837521582</v>
      </c>
    </row>
    <row r="60" spans="1:14" x14ac:dyDescent="0.25">
      <c r="B60" t="str">
        <f>'2017'!A57</f>
        <v>Zoning - GF</v>
      </c>
      <c r="C60" s="42">
        <f>'2017'!E57</f>
        <v>398660</v>
      </c>
      <c r="D60" s="61">
        <f t="shared" si="14"/>
        <v>4.0029113835385538E-3</v>
      </c>
      <c r="E60" s="42">
        <f>'2017'!F57</f>
        <v>351480</v>
      </c>
      <c r="F60" s="44">
        <f t="shared" si="23"/>
        <v>3.4695363935148414E-3</v>
      </c>
      <c r="G60" s="44">
        <f t="shared" si="15"/>
        <v>-0.11834646064315457</v>
      </c>
      <c r="H60" s="42">
        <v>405563</v>
      </c>
      <c r="I60" s="42">
        <f>'2017'!G57</f>
        <v>388231</v>
      </c>
      <c r="J60" s="44">
        <f t="shared" ref="J60:J64" si="27">(I60-H60)/H60</f>
        <v>-4.2735653893476479E-2</v>
      </c>
      <c r="K60" s="61">
        <f t="shared" si="24"/>
        <v>3.747910166310708E-3</v>
      </c>
      <c r="L60" s="44">
        <f t="shared" si="25"/>
        <v>0.10456071469215887</v>
      </c>
      <c r="M60" s="43">
        <f t="shared" si="26"/>
        <v>-10429</v>
      </c>
      <c r="N60" s="44">
        <f t="shared" si="20"/>
        <v>-2.6160136457131389E-2</v>
      </c>
    </row>
    <row r="61" spans="1:14" x14ac:dyDescent="0.25">
      <c r="B61" t="str">
        <f>'2017'!A58</f>
        <v>Planning-Mass Transit</v>
      </c>
      <c r="C61" s="42">
        <f>'2017'!E58</f>
        <v>2903546</v>
      </c>
      <c r="D61" s="61">
        <f t="shared" si="14"/>
        <v>2.9154260111442915E-2</v>
      </c>
      <c r="E61" s="42">
        <f>'2017'!F58</f>
        <v>3364530</v>
      </c>
      <c r="F61" s="44">
        <f t="shared" si="23"/>
        <v>3.3212015710915241E-2</v>
      </c>
      <c r="G61" s="44">
        <f t="shared" si="15"/>
        <v>0.15876586766663933</v>
      </c>
      <c r="H61" s="42">
        <v>3184529</v>
      </c>
      <c r="I61" s="42">
        <f>'2017'!G58</f>
        <v>3293279</v>
      </c>
      <c r="J61" s="44">
        <f t="shared" si="27"/>
        <v>3.4149477049824323E-2</v>
      </c>
      <c r="K61" s="61">
        <f t="shared" si="24"/>
        <v>3.179270548873625E-2</v>
      </c>
      <c r="L61" s="44">
        <f t="shared" si="25"/>
        <v>-2.117710348845158E-2</v>
      </c>
      <c r="M61" s="43">
        <f t="shared" si="26"/>
        <v>389733</v>
      </c>
      <c r="N61" s="44">
        <f t="shared" si="20"/>
        <v>0.13422656296817753</v>
      </c>
    </row>
    <row r="62" spans="1:14" x14ac:dyDescent="0.25">
      <c r="B62" t="str">
        <f>'2017'!A59</f>
        <v>MPO Transportation Grant</v>
      </c>
      <c r="C62" s="42">
        <f>'2017'!E59</f>
        <v>872892</v>
      </c>
      <c r="D62" s="61">
        <f t="shared" si="14"/>
        <v>8.7646348351972485E-3</v>
      </c>
      <c r="E62" s="42">
        <f>'2017'!F59</f>
        <v>0</v>
      </c>
      <c r="F62" s="44">
        <f t="shared" si="23"/>
        <v>0</v>
      </c>
      <c r="G62" s="44">
        <f t="shared" si="15"/>
        <v>-1</v>
      </c>
      <c r="H62" s="42"/>
      <c r="I62" s="42">
        <f>'2017'!G59</f>
        <v>0</v>
      </c>
      <c r="J62" s="44"/>
      <c r="K62" s="61">
        <f t="shared" si="24"/>
        <v>0</v>
      </c>
      <c r="L62" s="44"/>
      <c r="M62" s="43">
        <f t="shared" si="26"/>
        <v>-872892</v>
      </c>
      <c r="N62" s="44">
        <f t="shared" si="20"/>
        <v>-1</v>
      </c>
    </row>
    <row r="63" spans="1:14" x14ac:dyDescent="0.25">
      <c r="B63" t="str">
        <f>'2017'!A60</f>
        <v>CDBG Grants</v>
      </c>
      <c r="C63" s="42">
        <f>'2017'!E60</f>
        <v>748250</v>
      </c>
      <c r="D63" s="61">
        <f t="shared" si="14"/>
        <v>7.5131150422232543E-3</v>
      </c>
      <c r="E63" s="42">
        <f>'2017'!F60</f>
        <v>596419</v>
      </c>
      <c r="F63" s="44">
        <f t="shared" si="23"/>
        <v>5.8873831406729494E-3</v>
      </c>
      <c r="G63" s="44">
        <f t="shared" si="15"/>
        <v>-0.20291480120280656</v>
      </c>
      <c r="H63" s="42">
        <v>577344</v>
      </c>
      <c r="I63" s="42">
        <f>'2017'!G60</f>
        <v>577344</v>
      </c>
      <c r="J63" s="44">
        <f t="shared" si="27"/>
        <v>0</v>
      </c>
      <c r="K63" s="61">
        <f t="shared" si="24"/>
        <v>5.5735720410232297E-3</v>
      </c>
      <c r="L63" s="44">
        <f t="shared" si="25"/>
        <v>-3.1982549181028774E-2</v>
      </c>
      <c r="M63" s="43">
        <f t="shared" si="26"/>
        <v>-170906</v>
      </c>
      <c r="N63" s="44">
        <f t="shared" si="20"/>
        <v>-0.22840761777480789</v>
      </c>
    </row>
    <row r="64" spans="1:14" x14ac:dyDescent="0.25">
      <c r="B64" t="str">
        <f>'2017'!A61</f>
        <v>Library Grants</v>
      </c>
      <c r="C64" s="42">
        <f>'2017'!E61</f>
        <v>227336</v>
      </c>
      <c r="D64" s="61">
        <f t="shared" si="14"/>
        <v>2.2826615719864561E-3</v>
      </c>
      <c r="E64" s="42">
        <f>'2017'!F61</f>
        <v>82216</v>
      </c>
      <c r="F64" s="44">
        <f t="shared" si="23"/>
        <v>8.1157222069311546E-4</v>
      </c>
      <c r="G64" s="44">
        <f t="shared" si="15"/>
        <v>-0.63835028328113452</v>
      </c>
      <c r="H64" s="42">
        <f>314699+10000</f>
        <v>324699</v>
      </c>
      <c r="I64" s="42">
        <f>'2017'!G61</f>
        <v>339699</v>
      </c>
      <c r="J64" s="44">
        <f t="shared" si="27"/>
        <v>4.619663134164257E-2</v>
      </c>
      <c r="K64" s="61">
        <f t="shared" si="24"/>
        <v>3.2793912273506782E-3</v>
      </c>
      <c r="L64" s="44">
        <f t="shared" si="25"/>
        <v>3.1317870000973045</v>
      </c>
      <c r="M64" s="43">
        <f t="shared" si="26"/>
        <v>112363</v>
      </c>
      <c r="N64" s="44">
        <f t="shared" si="20"/>
        <v>0.49425959812788117</v>
      </c>
    </row>
    <row r="66" spans="2:14" x14ac:dyDescent="0.25">
      <c r="B66" t="s">
        <v>84</v>
      </c>
      <c r="C66" s="43">
        <f>SUM(C55:C64,C52,C9)</f>
        <v>99592512</v>
      </c>
      <c r="D66" s="61">
        <f t="shared" si="14"/>
        <v>1</v>
      </c>
      <c r="E66" s="43">
        <f>SUM(E55:E64,E52,E9)</f>
        <v>101304601</v>
      </c>
      <c r="F66" s="44">
        <f t="shared" si="23"/>
        <v>1</v>
      </c>
      <c r="G66" s="44">
        <f t="shared" ref="G66" si="28">(E66-C66)/C66</f>
        <v>1.719094102175071E-2</v>
      </c>
      <c r="H66" s="63">
        <f>SUM(H55:H64,H52,H9)</f>
        <v>110551249</v>
      </c>
      <c r="I66" s="43">
        <f>SUM(I55:I64,I52,I9)</f>
        <v>103585994</v>
      </c>
      <c r="J66" s="44">
        <f t="shared" ref="J66" si="29">(I66-H66)/H66</f>
        <v>-6.3004760805551827E-2</v>
      </c>
      <c r="K66" s="61">
        <f t="shared" ref="K66" si="30">I66/I$66</f>
        <v>1</v>
      </c>
      <c r="L66" s="44">
        <f t="shared" ref="L66" si="31">(I66-E66)/E66</f>
        <v>2.2520132131017424E-2</v>
      </c>
      <c r="M66" s="43">
        <f>SUM(M55:M64,M52,M9)</f>
        <v>3993482</v>
      </c>
      <c r="N66" s="44">
        <f t="shared" si="20"/>
        <v>4.0098215416034491E-2</v>
      </c>
    </row>
  </sheetData>
  <mergeCells count="5">
    <mergeCell ref="C1:D1"/>
    <mergeCell ref="E1:G1"/>
    <mergeCell ref="M1:N1"/>
    <mergeCell ref="H1:L1"/>
    <mergeCell ref="B3:N3"/>
  </mergeCells>
  <pageMargins left="0.25" right="0.25" top="0.75" bottom="0.75" header="0.3" footer="0.3"/>
  <pageSetup scale="60" orientation="landscape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</vt:lpstr>
      <vt:lpstr>Sheet1</vt:lpstr>
      <vt:lpstr>'2017'!Print_Area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McClanahan, Terri</dc:creator>
  <cp:lastModifiedBy>Payne, Joan</cp:lastModifiedBy>
  <cp:lastPrinted>2017-01-11T15:13:30Z</cp:lastPrinted>
  <dcterms:created xsi:type="dcterms:W3CDTF">2017-01-09T20:14:08Z</dcterms:created>
  <dcterms:modified xsi:type="dcterms:W3CDTF">2017-01-11T15:40:49Z</dcterms:modified>
</cp:coreProperties>
</file>